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bncha\OneDrive\Desktop\Procurement\Interior estimate\"/>
    </mc:Choice>
  </mc:AlternateContent>
  <xr:revisionPtr revIDLastSave="0" documentId="13_ncr:1_{331C44B3-0930-4F89-9FEA-FC67F0881158}" xr6:coauthVersionLast="47" xr6:coauthVersionMax="47" xr10:uidLastSave="{00000000-0000-0000-0000-000000000000}"/>
  <bookViews>
    <workbookView xWindow="0" yWindow="0" windowWidth="23040" windowHeight="12240" xr2:uid="{1986DB93-6954-440B-9BFA-A420B5EB9653}"/>
  </bookViews>
  <sheets>
    <sheet name="Abstract" sheetId="1" r:id="rId1"/>
    <sheet name="Meas Sheet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1" i="1" l="1"/>
  <c r="E95" i="1" l="1"/>
  <c r="D95" i="1"/>
  <c r="C95" i="1"/>
  <c r="C143" i="1" l="1"/>
  <c r="D141" i="1"/>
  <c r="C141" i="1"/>
  <c r="C105" i="1" l="1"/>
  <c r="D101" i="1"/>
  <c r="E101" i="1"/>
  <c r="C101" i="1"/>
  <c r="E99" i="1"/>
  <c r="D99" i="1"/>
  <c r="E97" i="1"/>
  <c r="D97" i="1"/>
  <c r="C97" i="1"/>
  <c r="C92" i="1"/>
  <c r="E93" i="1"/>
  <c r="C93" i="1"/>
  <c r="D87" i="1"/>
  <c r="E87" i="1"/>
  <c r="E89" i="1"/>
  <c r="D89" i="1"/>
  <c r="E84" i="1"/>
  <c r="E105" i="1" s="1"/>
  <c r="D84" i="1"/>
  <c r="C84" i="1"/>
  <c r="D82" i="1"/>
  <c r="D105" i="1" l="1"/>
  <c r="G38" i="2"/>
  <c r="G71" i="2"/>
  <c r="E80" i="1" s="1"/>
  <c r="G70" i="2"/>
  <c r="G69" i="2"/>
  <c r="C80" i="1" s="1"/>
  <c r="C66" i="2"/>
  <c r="G66" i="2" s="1"/>
  <c r="G65" i="2"/>
  <c r="C65" i="2"/>
  <c r="C64" i="2"/>
  <c r="G64" i="2" s="1"/>
  <c r="D78" i="1" s="1"/>
  <c r="G63" i="2"/>
  <c r="G62" i="2"/>
  <c r="C78" i="1" s="1"/>
  <c r="E76" i="1"/>
  <c r="D76" i="1"/>
  <c r="G59" i="2"/>
  <c r="G58" i="2"/>
  <c r="G57" i="2"/>
  <c r="G60" i="2" s="1"/>
  <c r="C42" i="1"/>
  <c r="G54" i="2"/>
  <c r="G53" i="2"/>
  <c r="G52" i="2"/>
  <c r="C54" i="2"/>
  <c r="C51" i="2"/>
  <c r="G51" i="2" s="1"/>
  <c r="G50" i="2"/>
  <c r="G49" i="2"/>
  <c r="C48" i="2"/>
  <c r="G48" i="2" s="1"/>
  <c r="D42" i="1" s="1"/>
  <c r="G47" i="2"/>
  <c r="G46" i="2"/>
  <c r="G45" i="2"/>
  <c r="G44" i="2"/>
  <c r="D38" i="1"/>
  <c r="D36" i="1"/>
  <c r="C36" i="1"/>
  <c r="G72" i="2" l="1"/>
  <c r="E42" i="1"/>
  <c r="G55" i="2"/>
  <c r="E78" i="1"/>
  <c r="G67" i="2"/>
  <c r="D80" i="1"/>
  <c r="D34" i="1"/>
  <c r="C34" i="1"/>
  <c r="D32" i="1"/>
  <c r="E30" i="1"/>
  <c r="G41" i="2"/>
  <c r="G40" i="2"/>
  <c r="G37" i="2"/>
  <c r="G39" i="2"/>
  <c r="G36" i="2"/>
  <c r="D30" i="1" s="1"/>
  <c r="G35" i="2"/>
  <c r="G34" i="2"/>
  <c r="G42" i="2" s="1"/>
  <c r="C30" i="1" l="1"/>
  <c r="G21" i="2"/>
  <c r="E22" i="1" s="1"/>
  <c r="D20" i="1"/>
  <c r="G19" i="2"/>
  <c r="C20" i="1" s="1"/>
  <c r="C24" i="1" s="1"/>
  <c r="E24" i="1" l="1"/>
  <c r="C40" i="1"/>
  <c r="D24" i="1"/>
  <c r="G31" i="2"/>
  <c r="G30" i="2"/>
  <c r="G29" i="2"/>
  <c r="G28" i="2"/>
  <c r="G25" i="2"/>
  <c r="E26" i="1" s="1"/>
  <c r="G24" i="2"/>
  <c r="G23" i="2"/>
  <c r="E28" i="1" l="1"/>
  <c r="D28" i="1"/>
  <c r="E40" i="1"/>
  <c r="D26" i="1"/>
  <c r="D40" i="1"/>
  <c r="G32" i="2"/>
  <c r="G26" i="2"/>
  <c r="C12" i="1"/>
  <c r="G11" i="2"/>
  <c r="G17" i="2"/>
  <c r="D8" i="1" s="1"/>
  <c r="G16" i="2"/>
  <c r="C8" i="1" s="1"/>
  <c r="G13" i="2"/>
  <c r="G12" i="2"/>
  <c r="G10" i="2"/>
  <c r="G9" i="2"/>
  <c r="G8" i="2"/>
  <c r="G7" i="2"/>
  <c r="D6" i="1" l="1"/>
  <c r="E6" i="1"/>
  <c r="C6" i="1"/>
  <c r="G14" i="2"/>
  <c r="G4" i="2"/>
  <c r="G3" i="2"/>
  <c r="G2" i="2"/>
  <c r="E4" i="1" l="1"/>
  <c r="D4" i="1"/>
  <c r="G5" i="2"/>
</calcChain>
</file>

<file path=xl/sharedStrings.xml><?xml version="1.0" encoding="utf-8"?>
<sst xmlns="http://schemas.openxmlformats.org/spreadsheetml/2006/main" count="242" uniqueCount="141">
  <si>
    <t>A</t>
  </si>
  <si>
    <t>Dismantling &amp; Demolition</t>
  </si>
  <si>
    <t>Dismantling Tiles</t>
  </si>
  <si>
    <t>008</t>
  </si>
  <si>
    <t>Nos</t>
  </si>
  <si>
    <t>L</t>
  </si>
  <si>
    <t>B</t>
  </si>
  <si>
    <t>H</t>
  </si>
  <si>
    <t>Quantity</t>
  </si>
  <si>
    <t>Remarks</t>
  </si>
  <si>
    <t>R No 104</t>
  </si>
  <si>
    <t>R No 105</t>
  </si>
  <si>
    <t>Dismantling Tiles in Existing Flooring/ Wall dado including carting away the debris &amp; disposing the same outside the premises as per the local Municipal byelaws.</t>
  </si>
  <si>
    <t>Pass betn 104-105</t>
  </si>
  <si>
    <t>Sqm</t>
  </si>
  <si>
    <t>Total</t>
  </si>
  <si>
    <t>Unit</t>
  </si>
  <si>
    <t>Rate</t>
  </si>
  <si>
    <t>Amount</t>
  </si>
  <si>
    <t>Dismantling existing partitions/ False ceiling/ Panelling, etc including segregating salvagable material &amp; debris &amp; carting away the debris &amp; disposing the same outside the premises as per the local Municipal byelaws.</t>
  </si>
  <si>
    <t>Dismantling Partitions/ FC</t>
  </si>
  <si>
    <t>008 ceiling</t>
  </si>
  <si>
    <t>008 wall panelling</t>
  </si>
  <si>
    <t>104 ceiling</t>
  </si>
  <si>
    <t>105 ceiling</t>
  </si>
  <si>
    <t>Dismantling 230/ 115 thick brickwork/ blockwork including carting away the debris &amp; disposing the same outside the premises as per the local Municipal byelaws.</t>
  </si>
  <si>
    <t>105 raised flooring</t>
  </si>
  <si>
    <t>008 doors</t>
  </si>
  <si>
    <t>104 external wall</t>
  </si>
  <si>
    <t>Dismantling brickwork</t>
  </si>
  <si>
    <t>104 Partitions</t>
  </si>
  <si>
    <t>Removing existing Pantry including the counter &amp; plumbing/ drainage &amp; carting away the debris &amp; disposing the same outside the premises as per the local Municipal byelaws. Size of counter 1.5 m x 0.6 m</t>
  </si>
  <si>
    <t>LS</t>
  </si>
  <si>
    <t>Removing all the existing light fittings &amp; Fans/ wiring/ switches &amp; sockets, etc &amp; segregating salvagable material &amp; debris &amp; carting away the debris &amp; disposing the same outside the premises as per the local Municipal byelaws.</t>
  </si>
  <si>
    <t>Total Dismantling &amp; Demolition</t>
  </si>
  <si>
    <t>Vitrified tile flooring</t>
  </si>
  <si>
    <t>Same as above but in skirting 100 mm high/ wall dado as per design &amp; drawings in 1:3 cement mortar.</t>
  </si>
  <si>
    <t>Skirting/ Dado</t>
  </si>
  <si>
    <t>R No 104 dado</t>
  </si>
  <si>
    <t>Providing second  class  Burnt  Brick  masonry  with  conventional/  I.S.  type  bricks  in  cement mortar  1:6  in  superstructure  including  striking  joints,  raking  out  joints,  watering  and scaffolding etc. Complete</t>
  </si>
  <si>
    <t>Providing second  class  Burnt  Brick  masonry  with  conventional/  I.S.  type  bricks  in  cement mortar 1:4 in half brick thick wall including mild steel longitudinal reinforcement of 2 bars of 6 mm diameter / 2 hoop iron strips 25 mm X 1.6 mm placed  at every third course, properly bent and bonded at ends scaffolding, racking out joints and watering etc. complete.</t>
  </si>
  <si>
    <t>230 mm brickwork</t>
  </si>
  <si>
    <t>R NO 008 steps</t>
  </si>
  <si>
    <t>115 mm brickwork</t>
  </si>
  <si>
    <t>Cum</t>
  </si>
  <si>
    <t>105 toilet walls</t>
  </si>
  <si>
    <t>Providing  internal  cement  plaster  12mm thick  in  single  coat  in  cement  mortar  1:4  without neeru finish to concrete or brick surfaces, in all positions including scaffolding and curing etc. complete.</t>
  </si>
  <si>
    <t>Granite jamb</t>
  </si>
  <si>
    <t>Providing  and  laying  telephone  black  /  Amba  White  /  Cadburybrown  /  Ruby  red  /  Ocean Brown granite stone of 18 to 20 mm thick for door frame/ dado/ window boxing etc in stepped fashion. On C.M. 1:6 including filling joints with polymer base filler nosing/moulding the sharp edges wherever necessary, curing,  etc. complete.</t>
  </si>
  <si>
    <t>008 windows</t>
  </si>
  <si>
    <t>104 windows</t>
  </si>
  <si>
    <t>105 windows</t>
  </si>
  <si>
    <t>Providing and  constructing granite kitchen  platform with  fixing of   stainless  steel  sink 600 mm x 450  mm size as per detailed  drawing including vertical both  side polished  kadappah stone 25 to 30 mm thick supports with kadappah  top 35 to 40 mm thick and polished granite 16 to 20 mm top with side strips of granite at front and both sides of platform raised with two vertical  granite  supports  15  cm  height  and  top  granite  of  75  x  40  cm  including  cutting, opening for sink of required size in kadappah as well as granite etc. complete. (Platform top 0.60 m wide and height is 0.75 m)</t>
  </si>
  <si>
    <t>Same as above but without SS sink for wash basin &amp; seating counter</t>
  </si>
  <si>
    <t>Providing &amp; erecting dias/stepped flooring made out of 25 mm thick Marine grade block board floor supported on a grid of about 1.2 m c/c horizontal support &amp; continuous runners along the length of the steps at top &amp; bottom of the steps in 25 mm square MS pipe, to be erected in steps as per plan in risers of 110 mm high. The cost to include that for MS pedestals in 50 x 50 mm Ms square tubes at about 1200 x 1200 mm c/c. The cost to include that for all fittings/ fixtures, base plates, Anchor bolts, welding, plates, etc &amp; 2 coats of enamel paint on a primer cost of red oxide. (Only plan area to be measured, risers area shall not be paid extra)</t>
  </si>
  <si>
    <t>Providing waterproofing in W.C. and bath including brick bat coba in all position including providing  and  laying  12mm  bedding  in  cement  mortor  1:3  on  vergin  concrete  slab  with waterproofing compound @ 1Kilogram/per bag of cement laying brick bat coba of  required thickness in cm 1:5  with  waterproofing compound  1  Kilogram/bag of  cement grouting and finishing the top layer with 20mm thick brick bedding in cm mortor 1:3 with waterproofing compound 1 Kilogram/per bag of cement and testing the treated portion for 48 hours by pond test and covering ten years' guarantee on requisite stamp paper including curing etc. complete.</t>
  </si>
  <si>
    <t>Providing  and  applying  plaster  /  wall  punning  with  plaster  of  paris  (  with  plaster  of  paris material)  in  10  to  13  millimeter  thickness  to previously plastered surface / or on newly brick surface ( Excluding rough cast plaster ) in all position including preparing and Finishing the surface scaffolding etc.complete.</t>
  </si>
  <si>
    <t>Providing and applying Royale Luxury Emulsion of approved make on internal wall surface as  detailed  below  Scrapping  for  surface  with  emery  paper  and  wipe  clean  for  area.   wall primer with  brush  by adding mineral     turpentine oil by 8 to 10 % or water by 15 to 20% allowing to dry  for 6 to  8 hoursAfter applying acrylic wall putty with appropriate prpportion of water of allow to dry for period of  4  to  6  hours  of  activity.  Scrapping  with  emery  paper   and  wipe  clean  Applying paints Royale Luxury emulsion 1st coat with brush water content water 40 to 45%   or 65 to 70% by role Applying paints Royale luxury emulsion 2nd coat with brush with water content 40 to 45%  or 65 to 70 % by roller. (With prior approval of S.E.)</t>
  </si>
  <si>
    <t>Internal Painting</t>
  </si>
  <si>
    <t>008 walls</t>
  </si>
  <si>
    <t>104 walls</t>
  </si>
  <si>
    <t>105 walls</t>
  </si>
  <si>
    <t>Passage walls</t>
  </si>
  <si>
    <t>Passage parapet</t>
  </si>
  <si>
    <t>Passage Ceiling</t>
  </si>
  <si>
    <t xml:space="preserve">Custom Made Interior Work </t>
  </si>
  <si>
    <t>Providing and Fixing  Soft Fibre Acoustical Suspended Ceiling System with Optra (Bevelled Tegular) Edge Tiles of size 15mm Exposed Grid. The tiles should have Humidity Resistance (RH) of 95%, NRC 0.9 - 1.0, Light Reflectance ?85%, Colour White, Fire Performance UK Class 0 / Class 1 (BS 476 pt - 6 &amp;7) in module size of 600 x 600 x 15mm , suitable for Green Building application, with Recycled content of 66% GW and 74% RW. The tile shall be laid on precoated G.I channel 32 with 15 mm wide T - section flanges colour white having rotary stitching on all T sections i.e. the Main Runner, 1200 mm and 600 mm Cross Tees with a web height of 32 mm and a load carrying capacity of 7 Kilograms/M2 with a minimum pull out strength of 100 Kilograms. The T Sections have a Galvanizing of 90 grams per M2 and need to be installed with Suspension system The Tile and Grid system used together should carry a 10 year warranty.  products approved as per GRIHA and BS 476 etc. complete.</t>
  </si>
  <si>
    <t>Tiled False Ceiling</t>
  </si>
  <si>
    <t>Room No 104</t>
  </si>
  <si>
    <t>Room No 105</t>
  </si>
  <si>
    <t>Passage</t>
  </si>
  <si>
    <t>Providing  and  fixing  in  position  Gypsum board  false  ceiling  with  12.5  mm thick  Gypsum boards,   screwed/fixed  to  the  under  structure  of  suspended  G.I.  Grid  constructed  and suspended from the main ceiling consisting of ceiling sections of size 25 x 50 mm maximum center  to  center  distance  of  600  milimetre  perimeter  channel  and  intermediate  channels  at maximum  center  to  center  distance  1200  milimetre  galvanized  grid  should  be  fixed  to reinforced cement concrete slab. The gypsum board should be fixed to galvanized iron grid with necessary screws.  The boards should be taped and filled from underside to give smooth, seamless   ceiling.   The   rate   should   include   necessary   additional   ceiling   sections   and intermediate channels.  Additional intermediate channels should be fixed to strap hangers for additional support to prevent strapping at every 1200 milimetre item to be completed in  all respect including necessary sleeves for ducts finishing of joints cut outs, painting including labour, material, lifts etc. all complete.</t>
  </si>
  <si>
    <t>Gypsum Ceiling</t>
  </si>
  <si>
    <t>Providing and  fixing frame with  /  without ventilator  of size as specified  with  Country  non teak wood for doors and windows including chamfering, rounding, rebating, iron holdfast of size 300mm x 40mm x 5mm with french polishing, etc. complete.</t>
  </si>
  <si>
    <t>Door Frame</t>
  </si>
  <si>
    <t>Room No 008</t>
  </si>
  <si>
    <t>104 doors</t>
  </si>
  <si>
    <t>Providing and fixing solid core flush door shutter in double leaf 32 mm thick decorative type of exterior grade as per detailed drawings approved face veneers 3 mm thick on both faces or as directed, all necessary beads, mouldings and lipping, wrought iron hold fasts, chromium plated  fixtures  and  fastenings,  with  brass  mortise  lock,  chromium  plated  handles  on  both sides, and finishing with French Polish etc. complete.</t>
  </si>
  <si>
    <t>Sliding  Window-  3  Track  (2  Glass  shutter  +  1  flymesh)  of  approved  make  with  DGU, providing and fixing of Sliding Window- 3 Track (2 Glass shutter + 1 flymesh ). For details refer to Specifications. As directed by Engineer in charge.</t>
  </si>
  <si>
    <t>Providing and fixing in position U.P.V.C.(Unplasticized Poly Vinyl Chloride) sliding windows having multi- chambered  outer  frame section  (73  x  50)mm with  an  outer  wall  thickness  of 2mm &amp;  steel reinforcement,  multi-chambered  slider  frame  (73x  60)  mm  with  steel  reinforcement,  multi- chambered  slider  sash  (46x  82)  mm  with  steel  reinforcement  designed  to  give  optimum strength, 5 mm thick toughened  double glass with  12 mm spacer of good quality including alluminium   track,   Inter-locking   profile,   coextruded  beadings,   EPDM   gaskets,silicon sealent,sliding handle, fixtures and fastenings (couplings, hinges) including with all required screws  and  nuts  with  all  necessary  U.P.V.C.  sections  as  per  the  detailed  drawing  and  as directed by Engineer-In-Charge etc. complete, as mentioned below</t>
  </si>
  <si>
    <t xml:space="preserve">Full Height Partitions in Glass finish -  Providing and Fixing 80mm to 85mm thick Full height Double Skin partition up to 3 mtr height with All visible sections in Anodized / Powdercoated finish. Made up of Frames and Tiles. Frame construction In combinaton of Aluminium Rails and Bottom ,Center and Top members, Connected with 2 way Round Shape Post , 3way Post , 4 way Post made up of Aluminium Extruded and Tiles in 5mm thk. Non Toughened Glass on both side. With all the Joints in the partitions covered with PVC extrusions to provide better sound Proofing. Tiles to be separated 55mm from each other to provide adequate space for drawing cables for electric, data and telephone with proper facility for fixing electrical and data switch plates. as per design and drawing.
</t>
  </si>
  <si>
    <t>Providing &amp; Installing Toughened Glass door (single/ double shutter) with 12 mm thick toughened Glass with mirror polished edges, heavy duty floor spring, H handle, patch fittings, Lock, all hardware, fittings &amp; fixtures &amp; including the cost of frosting film of approved design &amp; pattern as per drawings &amp; directions.</t>
  </si>
  <si>
    <t>a)Door Frame: Providing Frames for Accoustic door shutters with double rabbit of 68mm 1st class Malaysian Hardwood Frame densified and pressure treated with chemicals in vacuum impregnation vessel under 160 PSI pressure as per IS:401and kiln seasoned to moisture below 15% as per IS:1141 of section 120 X 70 mm spray quoted with 2 coats of In tumescent paint of minimum 200 micron, with 1 row of Hafele Accoustic seals concealed in the groove of the Frame for noise control, etc. complete as per direction of Engineer in Charge</t>
  </si>
  <si>
    <t>b)Shutter: Providing of 65mm thick Accoustic Door Shutters with wooden structure comprising of Chemical treated internal timber with anti termite chemicals in pressure impregnation vessels under 160 PSI pressure as per IS:401and kiln seasoned to moisture below 15% as per IS:1141 frame work of 100x 48 mm with 48 mm thick infill of ceramic vermiculite mix of density 54Kilograms/CMT, 3mm sheet rubber interlayer sheet on one side for acoustic property, faced with 6mm High Density Waterproof Ply confirming to IS Code 2201, internally lipped with hardwood beading, and pasted in Hydraulic Press under 50 tonnes pressure, spray quoted with 2 coats of PU paint of minimum 200 micron of color of engineer choice (any Veneer or Lamination will cost extra), without any external lipping along with double rebatting in shutters &amp; accoustic seal</t>
  </si>
  <si>
    <t>Providing of  Accoustic Door to effectively control noise inconference rooms, broadcasting studios, theatres and music practice rooms. with prior approval of concerned Superitending Engineer.</t>
  </si>
  <si>
    <t>Rm</t>
  </si>
  <si>
    <t>a</t>
  </si>
  <si>
    <t>b</t>
  </si>
  <si>
    <t>CIVIL &amp; PLUMBING WORK</t>
  </si>
  <si>
    <t>Providing  and  fixing  white  glazed  earthenware  Wash  Hand  Basin  of  55cm.  x  40  cm.  size including cold water pillar tap/cold and hot water pillar tap brackets, rubber plugs and brass chain, stop tap and necessary pipe connections including P.V.C. waste pipe and trap up to the outside face of the wall. Making good the damaged surface, testing etc. complete.</t>
  </si>
  <si>
    <t>Providing and  fixing 450mm x  550mm size superior  type Belgium mirror  with  16mm  dia. nickel plated towel rod etc. complete.</t>
  </si>
  <si>
    <t>Providing and fixing chromium plated towel rod 16 mm dia and 75 cm. in length including all accessories complete.</t>
  </si>
  <si>
    <t>Providing  and  fixing  75  mm  dia  stabiliser  pipe/  P.V.C.  soil  vent/waste  pipe  and  with necessary fixtures and  fitting such as bends, tees, single junctions, slotted vent, clamps etc. complete</t>
  </si>
  <si>
    <t>Providing  and  fixing  100  mm  dia  stabiliser  pipe/  P.V.C.  soil  vent/waste  pipe  and  with necessary fixtures and  fitting such as bends, tees, single junctions, slotted vent, clamps etc. complete.</t>
  </si>
  <si>
    <t>Providing and fixing on walls/ ceiling/ floor 15 mm dia. CPVC pipe with necessary fittings, remaking good the demolished portion etc. complete. Including removing existing pipe line if necessary and conveying and stacking the same  etc. complete.</t>
  </si>
  <si>
    <t>Providing and  fixing on  walls/ceiling/floor 20  mm dia.  CPVC pipe with  necessary fittings, remaking good the demolished portion etc. complete. Including removing existing pipe line if necessary and conveying and stacking the same  etc. complete.</t>
  </si>
  <si>
    <t>Providing and fixing on walls/ ceiling/ floor 25 mm dia. CPVC pipe with necessary fittings, remaking good the demolished portion etc. complete. Including removing existing pipe line if necessary and conveying and stacking the same  etc. complete.</t>
  </si>
  <si>
    <t>Providing,  laying  and  fixing  P.V.C.  pipe  of  50mm  dia.  with  fittings  such  as  bends,  tees, reducers, clamps, etc. including necessary excavation, trench filling etc. complete. Including removing  existing  pipe  line  if  necessary  and  conveying  and  stacking  the  same   etc. complete.</t>
  </si>
  <si>
    <t>Providing and fixing C.P. Angular stop clock with wall flange of approved make continental including necessary sockets/union nut etc. complete.</t>
  </si>
  <si>
    <t>Providing  and  fixing  C.P.Two  way  BIB  cock  of  approved  make  continental   including necessary sockets/union nut etc. complete.</t>
  </si>
  <si>
    <t>Providing and fixing C.P. sink cock with raised J" shaped swinging casted spout ofapproved make including necessary sockets/ union nut etc. complete."</t>
  </si>
  <si>
    <t>Providing    and    fixing    15    cm    rigid    PVC    Nahani    trap    including    PVC    grating ,bend,connectingpiece  of  UPVC  pipe  up  to  the  outside  face  of  wall  ,making  the  good damaged surface and testing etc. complete ( Prior approval of sample and brand by Ex. Engr. is necessary before use)</t>
  </si>
  <si>
    <t>Providing and fixing European type white glazed earthenware water closet pan with UPVC seat and lid with chromium plated brass hinges and rubber buffers including UPVC and vent pipe up to the outside face of wall without flushing cistern with flush cock and with water Jet and necessary fittings including cutting and making good to the walls and floors testing etc. complete.( prior approval of sample and brand by Ex. Engineer is necessary before use)</t>
  </si>
  <si>
    <t>Providing &amp; Fixing in position, Acoustical Panelling made from  Fabric wrapped Compressed polyester fibre nonwoven 9 mm  panels on, 50 x 38 mm Al tube frame of 600 x 600 c to c having wooden supports from wall of required length, in front of 1000 gsm synthetic wool 50 mm thick with chicken mesh on wall side, including cost of required Cut-Outs, decorative mouldings / finishing-items / paint &amp; Scaffolding, as per Architectural &amp; Acoustical Design &amp; Instructions &amp; Complete in all aspects.including all materials labour,finishing etc complete</t>
  </si>
  <si>
    <t>Providing &amp; Fixing in position,  Partition made from 12mm thick Calcium Silicate boards from both sides on 50 x 38 mm Al Tubular frame of 600 x 600 c to c, having  of 800 gsm synthetic wool 50 mm thick in between, including cost of required Cut-Outs &amp; Scaffolding, as per Architectural &amp; Acoustical Design &amp; Instructions &amp; Complete in all aspects including all materials labour,finishing etc complete. Cost to include that for 100 mm high skirting out of 12 mm thick BWP plywood finished with 1.0 mm thick Laminate.</t>
  </si>
  <si>
    <t>Providing &amp; Fixing in position, Carpet  tiles more than 800+ gsm, made with100% stain proof fibres of approved make along with 5mm underlay as per Architectural &amp; Acoustical Design &amp; Instructions &amp; Complete in all aspects  including all materials labour,finishing etc complete. Cost to include that for pre painted HDF profile skirting of size 75 x 12 mm at the junctionof the wall &amp; the floor &amp; SS profile at the door entry.</t>
  </si>
  <si>
    <t>Providing &amp; Fixing in position, MS fabrication work using angles, sqr tubes, c channels etc  for various partition  frame as per Design &amp; Instructions &amp; Complete in all aspects . including all materials labour,finishing etc complete</t>
  </si>
  <si>
    <t>Kg</t>
  </si>
  <si>
    <t>Providing and Fixing Rollar Blinds AMI Make or approved make &amp; shade of 38mm round Aluminium channel with Blackout fabric &amp; telting with chain (Ball) system with all necessary fixtures and fitting etc. complete. (Sample to be final by Engineer In-charge prior execution of work)</t>
  </si>
  <si>
    <t>C</t>
  </si>
  <si>
    <t>D</t>
  </si>
  <si>
    <t>Modular Furniture</t>
  </si>
  <si>
    <t xml:space="preserve">Executive's  Table @ 1800Lx900Dx750HT 
Providing &amp; Fixing of Table @ 1800Lx900Dx750HT - TOP &amp; GABLE END to be made of  Membrane finish with soft water fall edges &amp; curved panel &amp; Decorated Anodized section MODESTY PANEL to be made of 18 mm thick Prelaminated particle board with PVC edge band as per drawing </t>
  </si>
  <si>
    <t>Pedestal Unit @ 420Lx450Dx650HT 
Providing &amp; Fixing of PEDESTAL @ 420Lx450Dx650HT :- To be made out of Complete Membrane consist of three Drawers as per drawing.</t>
  </si>
  <si>
    <t>Credestal @ 1200Lx450Lx650HT 
Providing &amp; Fixing of LOW HEIGHT CREDESTAL @ 1200L X 450D X 650H  :- To be made out of Membrane Finish ( 2 Openable Shutter &amp; 3 Drawer Pedestal in between )as per drawing.</t>
  </si>
  <si>
    <t>Free Standing Table @ 1200Lx600Dx750HT
Providing and fixing Table of Size 1200 x 600 x 750 mm. Top: made from 25 mm Prelaminated Particle board.    All edges are covered by 2 mm. Thk. PVC edge bands glued by hot melt glue applied by auto edge banding machine.
Legs : C Shape made from CRCA Sheet with Powder Coat finish. Modesty panel : Made from 18mm both side prelaminated particle boards.All edges are covered by 0.8mm PVC edge bands glued by hot melt glue applied by auto edge banding machine.KEYBOARD TRAY ( WITHOUT MOUSE TRAY ) :-  Metal Powder Coated - Black Color, CPU TROLLEY :-  Metal Powder Coated - Black Color, 3 DRAWER PEDESTAL UNIT having overall size 392L x 450D x 680Ht. mm. with central lock and key. Drawers and body are complete metal with powder coat finish, facia in 18 mm prelaminated particle board,</t>
  </si>
  <si>
    <t>Conference Table @ 2400 x 1050 x 750 mm Ht.
Providing &amp; Fixing of Main Table @ 2400Lx1050Dx750HT - made up of 18+18mm Thick MDF top with PVC Membrane finish and waterfall edge profile. Aluminium Anodizied finish beeding of 4mm thich is running all over the table top edge. Gable ends is Aerofoiled Shape with front edges in PVC Membrane finish and rest in Prelaminated MDF with batton structure. Gable ends should be hollow from inside for the provision of passing electrical and Data wiring. , MODESTY PANEL:- to be made of 18 mm thick Prelaminated particle board with PVC edge band Access Flap:- For Wire manager 1 Nos.</t>
  </si>
  <si>
    <t>Same as above but for Discussion table 1200 mm dia, 750 mm ht</t>
  </si>
  <si>
    <t>Same as above but for Discussion table 900 mm dia, 750 mm ht</t>
  </si>
  <si>
    <t>Same as above but for size 8000 x 1500 x 750mm (ht)</t>
  </si>
  <si>
    <t>Low Height Openable OH Storage @ 900Lx450x750HT 
Providing and fixing Openable Steel Storage of 900 x 450 x 750Ht, with 2 adjustable shelves, Complete body &amp; shutter made in  0.8 mm thick &amp; Top in 2 mm thick CRCA, 2 Shutter to be mounted with the help of cup hinges, and 4 adjustable levelers, enitre storage in powder coated finish with 60 to 80 microns. with 25 mm. thk additional Top on top of storage as as per drawing</t>
  </si>
  <si>
    <t>Providing &amp; Supplying Sofa sets 1/2/3 seater made out of Teak wood frame of size 75 x 50 mm with backing of Nevar wrapped around the frame for seat &amp; back without any gaps in between. The seat &amp; back to be of mooulded foam as per the design &amp; directions. The depth of the sofa to be 750 mm &amp; the seat width to be 700 mm. The sofa to be upholstered with Premium artificial leather (basic price rs 600/- per RM). All exposed wooded surfaces to be finished with french polish.</t>
  </si>
  <si>
    <t>seats</t>
  </si>
  <si>
    <t>Providing &amp; Arrangemnt of MId Back, Normal Syncro  Mechanism , Fixed Armrest , Gaslift for Seat height adjustment, Standard 5-prong/Nylon Base with Artificial Leather Upholstery (Basic Price Rs 400/- per RM)</t>
  </si>
  <si>
    <t>Providing &amp; Arrangemnt of Mid Back, ECO CTS Mechanism , Fixed Armrest , Gaslift for Seat height adjustment, Standard 5-prong P/Nylon Base with Fabric Upholstery (Basic Price Rs 350/- per RM)</t>
  </si>
  <si>
    <t>Providing &amp; Installing Tablet Chair in MS Chromium plated tubular stand with foldable writing top made out of 18 mm thick BWP ply with 1.5 mm thick laminate finish with PVC edge banding &amp; a baggage rack below the seat. The seat to be in moulded foam with artificial leather finish (Basic Price Rs 350/- per RM).</t>
  </si>
  <si>
    <t>Providing &amp; Fixing BWP 18 mm thick plywood shutters to existing alcoves/ niches/ below counter with 1.0 mm thick laminate finish. The shutters to be fixed on a frame of powder coated Al pipe of size 50 x 38 mm. The cost to include that for all fittings &amp; fixtures, adhesive, etc. The exposed edges to be finished with 6 mm thick TW lipping of width matching the thickness of the plywood.</t>
  </si>
  <si>
    <t>Providiing &amp; fixing 18 mm thick BWP plywood shelf fixed on the wall/ partition with TW runner 38 x 38 mm, finished with 1.5 mm thick laminate. The exposed edges to be finished with 6 mm thk TW lipping of width matching the thickness of the ply with french polish.</t>
  </si>
  <si>
    <t xml:space="preserve"> 
Providing And Fixing Of corner/ center Table 600mm X 600mm X 450mm With 12mm Thick Colour Eitched Tempered Glass With Bevelled Drawing Made Out  Of 18mm Thick Waterproofing Ply. The Outer Laces To Be Finished With High Quality 4 Mm Thik Veneer Or 1 Mm Thik Mica Etc. </t>
  </si>
  <si>
    <t>Total Civil &amp; Plumbing Work</t>
  </si>
  <si>
    <t>Total Custom made Interior Work</t>
  </si>
  <si>
    <t>Total Modular Furniture Work</t>
  </si>
  <si>
    <t>TOTAL INTERIOR &amp; CIVIL WORK</t>
  </si>
  <si>
    <t>ADD 18% GST</t>
  </si>
  <si>
    <t>TOTAL WITH GST</t>
  </si>
  <si>
    <t>INTERIOR RETROFITTING AT SPIT INTERIOR &amp; CIVIL ESTIMATE</t>
  </si>
  <si>
    <t xml:space="preserve">Removing existing Stage, stacking the reusable items &amp; carting away the debris &amp; disposing the same outside the premises as per the local Municipal byelaws. </t>
  </si>
  <si>
    <t>Providing &amp; Laying 800 x 800/ 600 x 1200 mm Vitrified tile flooring in cement mortar 1:4 (cement: river sand), average thickness 35 mm in proper line &amp; level on existing slab after proper cleaning &amp; dusting inicluding the cost of 4 mm spacers filled with epoxy grout of matching colour pigment as per drawings &amp; directions. The cost to also include that for any patterns as indicated in the drawings. Actual laid area to be paid for. The basic cost of tiles to be Rs 600/- per SqM</t>
  </si>
  <si>
    <t>Providing &amp; Fixing in position, Acoustical Panelling made from  6 mm wp Ply wood &amp; 1 mm laminate  on, 50 x 38 mm Al Tube frame of 600 x 600 c to c having wooden supports from wall of required length, in front of 1000 Gsm synthetic wool 50 mm thick with chicken mesh on wall side, including cost of required Cut-Outs, decorative mouldings / finishing-items / paint &amp; Scaffolding, as per Architectural &amp; Acoustical Design &amp; Instructions &amp; Complete in all aspects.including all materials labour,finishing etc complete</t>
  </si>
  <si>
    <t>Providing &amp; Installing Classroom 2 seater desk made out of Powder coated MS tubular frame of size 25 x 25 mm having desk out of 25 mm thk HDF with post formed edge laminate finish. The exposed edges to be finished in PVC edge banding tape. The top to have a pencil shelf below of clear height 100 mm. The overall size of the 2 seater desk to be 1200 x 400 mm. Top height to be 750 mm. The cost to include that for all fittings, fixtures, hardware, etc.</t>
  </si>
  <si>
    <t>Providing &amp; Supplying study chair out of MS tubular chrome plated frame with PVC moulded seat &amp; back of approved design &amp; colour &amp; as per directions. The chair to have a baggage rack below the seat to keep bags.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</si>
</sst>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0.5"/>
      <name val="Times New Roman"/>
      <family val="1"/>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0" fillId="0" borderId="0" xfId="0" applyAlignment="1">
      <alignment horizontal="center"/>
    </xf>
    <xf numFmtId="0" fontId="1" fillId="0" borderId="0" xfId="0" applyFont="1"/>
    <xf numFmtId="0" fontId="0" fillId="0" borderId="0" xfId="0" applyAlignment="1">
      <alignment horizontal="center" vertical="center"/>
    </xf>
    <xf numFmtId="0" fontId="0" fillId="0" borderId="0" xfId="0" applyAlignment="1">
      <alignment vertical="center"/>
    </xf>
    <xf numFmtId="0" fontId="0" fillId="0" borderId="0" xfId="0" applyAlignment="1">
      <alignment horizontal="right" vertical="center"/>
    </xf>
    <xf numFmtId="2" fontId="0" fillId="0" borderId="0" xfId="0" applyNumberFormat="1"/>
    <xf numFmtId="2" fontId="0" fillId="0" borderId="0" xfId="0" applyNumberFormat="1" applyAlignment="1">
      <alignment vertical="center"/>
    </xf>
    <xf numFmtId="2" fontId="0" fillId="0" borderId="0" xfId="0" applyNumberFormat="1" applyAlignment="1">
      <alignment horizontal="right" vertical="center"/>
    </xf>
    <xf numFmtId="0" fontId="2" fillId="0" borderId="1" xfId="0" applyFont="1" applyBorder="1" applyAlignment="1">
      <alignment horizontal="justify" vertical="top" wrapText="1"/>
    </xf>
    <xf numFmtId="0" fontId="1" fillId="0" borderId="1" xfId="0" applyFont="1" applyBorder="1" applyAlignment="1">
      <alignment horizontal="center" vertical="center"/>
    </xf>
    <xf numFmtId="0" fontId="1" fillId="0" borderId="1" xfId="0" applyFont="1" applyBorder="1"/>
    <xf numFmtId="2" fontId="1" fillId="0" borderId="1" xfId="0" applyNumberFormat="1" applyFont="1" applyBorder="1" applyAlignment="1">
      <alignment horizontal="center" vertical="center"/>
    </xf>
    <xf numFmtId="0" fontId="1" fillId="0" borderId="1" xfId="0" applyFont="1" applyBorder="1" applyAlignment="1">
      <alignment horizontal="right" vertical="center"/>
    </xf>
    <xf numFmtId="1" fontId="1"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2" fontId="0" fillId="0" borderId="1" xfId="0" applyNumberFormat="1" applyBorder="1" applyAlignment="1">
      <alignment vertical="center"/>
    </xf>
    <xf numFmtId="0" fontId="0" fillId="0" borderId="1" xfId="0" applyBorder="1" applyAlignment="1">
      <alignment vertical="center"/>
    </xf>
    <xf numFmtId="0" fontId="0" fillId="0" borderId="1" xfId="0" applyBorder="1" applyAlignment="1">
      <alignment horizontal="right" vertical="center"/>
    </xf>
    <xf numFmtId="2" fontId="0" fillId="0" borderId="1" xfId="0" applyNumberFormat="1" applyBorder="1" applyAlignment="1">
      <alignment horizontal="right" vertical="center"/>
    </xf>
    <xf numFmtId="0" fontId="0" fillId="0" borderId="1" xfId="0" applyBorder="1"/>
    <xf numFmtId="2" fontId="1" fillId="0" borderId="1" xfId="0" applyNumberFormat="1" applyFont="1" applyBorder="1" applyAlignment="1">
      <alignment vertical="center"/>
    </xf>
    <xf numFmtId="0" fontId="1" fillId="0" borderId="1" xfId="0" applyFont="1" applyBorder="1" applyAlignment="1">
      <alignment vertical="center"/>
    </xf>
    <xf numFmtId="2" fontId="1" fillId="0" borderId="1" xfId="0" applyNumberFormat="1" applyFont="1" applyBorder="1" applyAlignment="1">
      <alignment horizontal="right" vertical="center"/>
    </xf>
    <xf numFmtId="0" fontId="1" fillId="2" borderId="1" xfId="0" applyFont="1" applyFill="1" applyBorder="1" applyAlignment="1">
      <alignment horizontal="center" vertical="center"/>
    </xf>
    <xf numFmtId="0" fontId="1" fillId="2" borderId="1" xfId="0" applyFont="1" applyFill="1" applyBorder="1"/>
    <xf numFmtId="2" fontId="1" fillId="2" borderId="1" xfId="0" applyNumberFormat="1" applyFont="1" applyFill="1" applyBorder="1" applyAlignment="1">
      <alignment vertical="center"/>
    </xf>
    <xf numFmtId="0" fontId="1" fillId="2" borderId="1" xfId="0" applyFont="1" applyFill="1" applyBorder="1" applyAlignment="1">
      <alignment vertical="center"/>
    </xf>
    <xf numFmtId="0" fontId="1" fillId="2" borderId="1" xfId="0" applyFont="1" applyFill="1" applyBorder="1" applyAlignment="1">
      <alignment horizontal="right" vertical="center"/>
    </xf>
    <xf numFmtId="2" fontId="1" fillId="2" borderId="1" xfId="0" applyNumberFormat="1" applyFont="1" applyFill="1" applyBorder="1" applyAlignment="1">
      <alignment horizontal="right" vertical="center"/>
    </xf>
    <xf numFmtId="0" fontId="1" fillId="3" borderId="1" xfId="0" applyFont="1" applyFill="1" applyBorder="1" applyAlignment="1">
      <alignment horizontal="center" vertical="center"/>
    </xf>
    <xf numFmtId="0" fontId="1" fillId="3" borderId="1" xfId="0" applyFont="1" applyFill="1" applyBorder="1"/>
    <xf numFmtId="2" fontId="1" fillId="3" borderId="1" xfId="0" applyNumberFormat="1" applyFont="1" applyFill="1" applyBorder="1" applyAlignment="1">
      <alignment vertical="center"/>
    </xf>
    <xf numFmtId="0" fontId="1" fillId="3" borderId="1" xfId="0" applyFont="1" applyFill="1" applyBorder="1" applyAlignment="1">
      <alignment vertical="center"/>
    </xf>
    <xf numFmtId="0" fontId="1" fillId="3" borderId="1" xfId="0" applyFont="1" applyFill="1" applyBorder="1" applyAlignment="1">
      <alignment horizontal="right" vertical="center"/>
    </xf>
    <xf numFmtId="2" fontId="1" fillId="3" borderId="1" xfId="0" applyNumberFormat="1" applyFont="1" applyFill="1" applyBorder="1" applyAlignment="1">
      <alignment horizontal="right" vertical="center"/>
    </xf>
    <xf numFmtId="0" fontId="1" fillId="4" borderId="1" xfId="0" applyFont="1" applyFill="1" applyBorder="1" applyAlignment="1">
      <alignment horizontal="center" vertical="center"/>
    </xf>
    <xf numFmtId="0" fontId="1" fillId="4" borderId="1" xfId="0" applyFont="1" applyFill="1" applyBorder="1"/>
    <xf numFmtId="2" fontId="1" fillId="4" borderId="1" xfId="0" applyNumberFormat="1" applyFont="1" applyFill="1" applyBorder="1" applyAlignment="1">
      <alignment vertical="center"/>
    </xf>
    <xf numFmtId="0" fontId="1" fillId="4" borderId="1" xfId="0" applyFont="1" applyFill="1" applyBorder="1" applyAlignment="1">
      <alignment vertical="center"/>
    </xf>
    <xf numFmtId="0" fontId="1" fillId="4" borderId="1" xfId="0" applyFont="1" applyFill="1" applyBorder="1" applyAlignment="1">
      <alignment horizontal="right" vertical="center"/>
    </xf>
    <xf numFmtId="2" fontId="1" fillId="4" borderId="1" xfId="0" applyNumberFormat="1" applyFont="1" applyFill="1" applyBorder="1" applyAlignment="1">
      <alignment horizontal="right" vertical="center"/>
    </xf>
    <xf numFmtId="0" fontId="1" fillId="5" borderId="1" xfId="0" applyFont="1" applyFill="1" applyBorder="1" applyAlignment="1">
      <alignment horizontal="center" vertical="center"/>
    </xf>
    <xf numFmtId="0" fontId="1" fillId="5" borderId="1" xfId="0" applyFont="1" applyFill="1" applyBorder="1"/>
    <xf numFmtId="2" fontId="1" fillId="5" borderId="1" xfId="0" applyNumberFormat="1" applyFont="1" applyFill="1" applyBorder="1" applyAlignment="1">
      <alignment vertical="center"/>
    </xf>
    <xf numFmtId="0" fontId="1" fillId="5" borderId="1" xfId="0" applyFont="1" applyFill="1" applyBorder="1" applyAlignment="1">
      <alignment vertical="center"/>
    </xf>
    <xf numFmtId="0" fontId="1" fillId="5" borderId="1" xfId="0" applyFont="1" applyFill="1" applyBorder="1" applyAlignment="1">
      <alignment horizontal="right" vertical="center"/>
    </xf>
    <xf numFmtId="2" fontId="1" fillId="5" borderId="1" xfId="0" applyNumberFormat="1" applyFont="1" applyFill="1" applyBorder="1" applyAlignment="1">
      <alignment horizontal="right" vertical="center"/>
    </xf>
    <xf numFmtId="0" fontId="0" fillId="0" borderId="1" xfId="0" applyBorder="1" applyAlignment="1">
      <alignment horizontal="center"/>
    </xf>
    <xf numFmtId="2" fontId="0" fillId="0" borderId="1" xfId="0" applyNumberFormat="1" applyBorder="1" applyAlignment="1">
      <alignment horizontal="center"/>
    </xf>
    <xf numFmtId="2" fontId="0" fillId="0" borderId="1" xfId="0" applyNumberFormat="1" applyBorder="1"/>
    <xf numFmtId="0" fontId="1" fillId="0" borderId="1" xfId="0" applyFont="1" applyBorder="1" applyAlignment="1">
      <alignment horizontal="center"/>
    </xf>
    <xf numFmtId="2" fontId="1" fillId="0" borderId="1" xfId="0" applyNumberFormat="1" applyFont="1" applyBorder="1"/>
    <xf numFmtId="2"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0" fillId="0" borderId="1" xfId="0"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C3F81-CD2F-454B-804C-C13AADCC57D8}">
  <dimension ref="A1:J151"/>
  <sheetViews>
    <sheetView tabSelected="1" workbookViewId="0">
      <pane ySplit="3" topLeftCell="A4" activePane="bottomLeft" state="frozen"/>
      <selection pane="bottomLeft" activeCell="N149" sqref="N149"/>
    </sheetView>
  </sheetViews>
  <sheetFormatPr defaultRowHeight="14.4" x14ac:dyDescent="0.3"/>
  <cols>
    <col min="1" max="1" width="8.21875" style="3" customWidth="1"/>
    <col min="2" max="2" width="51.109375" customWidth="1"/>
    <col min="3" max="3" width="8.77734375" style="7"/>
    <col min="4" max="5" width="8.77734375" style="4"/>
    <col min="6" max="6" width="8.77734375" style="3" customWidth="1"/>
    <col min="7" max="7" width="8.77734375" style="5"/>
    <col min="8" max="8" width="10.5546875" style="8" customWidth="1"/>
    <col min="9" max="9" width="10.6640625" style="8" customWidth="1"/>
    <col min="10" max="10" width="10.21875" style="8" customWidth="1"/>
  </cols>
  <sheetData>
    <row r="1" spans="1:10" x14ac:dyDescent="0.3">
      <c r="A1" s="56" t="s">
        <v>135</v>
      </c>
      <c r="B1" s="57"/>
      <c r="C1" s="57"/>
      <c r="D1" s="57"/>
      <c r="E1" s="57"/>
      <c r="F1" s="57"/>
      <c r="G1" s="57"/>
      <c r="H1" s="57"/>
      <c r="I1" s="57"/>
      <c r="J1" s="58"/>
    </row>
    <row r="2" spans="1:10" s="2" customFormat="1" x14ac:dyDescent="0.3">
      <c r="A2" s="10"/>
      <c r="B2" s="11"/>
      <c r="C2" s="55" t="s">
        <v>8</v>
      </c>
      <c r="D2" s="55"/>
      <c r="E2" s="55"/>
      <c r="F2" s="10" t="s">
        <v>16</v>
      </c>
      <c r="G2" s="10" t="s">
        <v>17</v>
      </c>
      <c r="H2" s="54" t="s">
        <v>18</v>
      </c>
      <c r="I2" s="54"/>
      <c r="J2" s="54"/>
    </row>
    <row r="3" spans="1:10" s="2" customFormat="1" x14ac:dyDescent="0.3">
      <c r="A3" s="10" t="s">
        <v>0</v>
      </c>
      <c r="B3" s="11" t="s">
        <v>1</v>
      </c>
      <c r="C3" s="12" t="s">
        <v>3</v>
      </c>
      <c r="D3" s="10">
        <v>104</v>
      </c>
      <c r="E3" s="10">
        <v>105</v>
      </c>
      <c r="F3" s="10"/>
      <c r="G3" s="13"/>
      <c r="H3" s="14" t="s">
        <v>3</v>
      </c>
      <c r="I3" s="14">
        <v>104</v>
      </c>
      <c r="J3" s="14">
        <v>105</v>
      </c>
    </row>
    <row r="4" spans="1:10" ht="43.2" x14ac:dyDescent="0.3">
      <c r="A4" s="15">
        <v>1</v>
      </c>
      <c r="B4" s="16" t="s">
        <v>12</v>
      </c>
      <c r="C4" s="17"/>
      <c r="D4" s="18">
        <f>(('Meas Sheets'!G2+'Meas Sheets'!G3)+('Meas Sheets'!G4/2))*1.1</f>
        <v>153.34000000000003</v>
      </c>
      <c r="E4" s="18">
        <f>('Meas Sheets'!G4/2)*1.1</f>
        <v>28.6</v>
      </c>
      <c r="F4" s="15" t="s">
        <v>14</v>
      </c>
      <c r="G4" s="19"/>
      <c r="H4" s="20"/>
      <c r="I4" s="20"/>
      <c r="J4" s="20"/>
    </row>
    <row r="5" spans="1:10" x14ac:dyDescent="0.3">
      <c r="A5" s="15"/>
      <c r="B5" s="21"/>
      <c r="C5" s="17"/>
      <c r="D5" s="18"/>
      <c r="E5" s="18"/>
      <c r="F5" s="15"/>
      <c r="G5" s="19"/>
      <c r="H5" s="20"/>
      <c r="I5" s="20"/>
      <c r="J5" s="20"/>
    </row>
    <row r="6" spans="1:10" ht="57.6" x14ac:dyDescent="0.3">
      <c r="A6" s="15">
        <v>2</v>
      </c>
      <c r="B6" s="16" t="s">
        <v>19</v>
      </c>
      <c r="C6" s="20">
        <f>SUM('Meas Sheets'!G7:G9)</f>
        <v>269.10000000000002</v>
      </c>
      <c r="D6" s="19">
        <f>SUM('Meas Sheets'!G10:G11)</f>
        <v>237.8</v>
      </c>
      <c r="E6" s="19">
        <f>SUM('Meas Sheets'!G12:G13)</f>
        <v>167.20000000000002</v>
      </c>
      <c r="F6" s="15" t="s">
        <v>14</v>
      </c>
      <c r="G6" s="19"/>
      <c r="H6" s="20"/>
      <c r="I6" s="20"/>
      <c r="J6" s="20"/>
    </row>
    <row r="7" spans="1:10" x14ac:dyDescent="0.3">
      <c r="A7" s="15"/>
      <c r="B7" s="21"/>
      <c r="C7" s="17"/>
      <c r="D7" s="18"/>
      <c r="E7" s="18"/>
      <c r="F7" s="15"/>
      <c r="G7" s="19"/>
      <c r="H7" s="20"/>
      <c r="I7" s="20"/>
      <c r="J7" s="20"/>
    </row>
    <row r="8" spans="1:10" ht="43.2" x14ac:dyDescent="0.3">
      <c r="A8" s="15">
        <v>3</v>
      </c>
      <c r="B8" s="16" t="s">
        <v>25</v>
      </c>
      <c r="C8" s="17">
        <f>'Meas Sheets'!G16</f>
        <v>15</v>
      </c>
      <c r="D8" s="18">
        <f>'Meas Sheets'!G17</f>
        <v>27</v>
      </c>
      <c r="E8" s="18"/>
      <c r="F8" s="15" t="s">
        <v>14</v>
      </c>
      <c r="G8" s="19"/>
      <c r="H8" s="20"/>
      <c r="I8" s="20"/>
      <c r="J8" s="20"/>
    </row>
    <row r="9" spans="1:10" x14ac:dyDescent="0.3">
      <c r="A9" s="15"/>
      <c r="B9" s="21"/>
      <c r="C9" s="17"/>
      <c r="D9" s="18"/>
      <c r="E9" s="18"/>
      <c r="F9" s="15"/>
      <c r="G9" s="19"/>
      <c r="H9" s="20"/>
      <c r="I9" s="20"/>
      <c r="J9" s="20"/>
    </row>
    <row r="10" spans="1:10" ht="59.55" customHeight="1" x14ac:dyDescent="0.3">
      <c r="A10" s="15">
        <v>4</v>
      </c>
      <c r="B10" s="16" t="s">
        <v>31</v>
      </c>
      <c r="C10" s="17"/>
      <c r="D10" s="18">
        <v>1</v>
      </c>
      <c r="E10" s="18"/>
      <c r="F10" s="15" t="s">
        <v>32</v>
      </c>
      <c r="G10" s="19"/>
      <c r="H10" s="20"/>
      <c r="I10" s="20"/>
      <c r="J10" s="20"/>
    </row>
    <row r="11" spans="1:10" x14ac:dyDescent="0.3">
      <c r="A11" s="15"/>
      <c r="B11" s="21"/>
      <c r="C11" s="17"/>
      <c r="D11" s="18"/>
      <c r="E11" s="18"/>
      <c r="F11" s="15"/>
      <c r="G11" s="19"/>
      <c r="H11" s="20"/>
      <c r="I11" s="20"/>
      <c r="J11" s="20"/>
    </row>
    <row r="12" spans="1:10" ht="43.2" x14ac:dyDescent="0.3">
      <c r="A12" s="15">
        <v>5</v>
      </c>
      <c r="B12" s="16" t="s">
        <v>136</v>
      </c>
      <c r="C12" s="17">
        <f>11*2.5</f>
        <v>27.5</v>
      </c>
      <c r="D12" s="18"/>
      <c r="E12" s="18"/>
      <c r="F12" s="15" t="s">
        <v>14</v>
      </c>
      <c r="G12" s="19"/>
      <c r="H12" s="20"/>
      <c r="I12" s="20"/>
      <c r="J12" s="20"/>
    </row>
    <row r="13" spans="1:10" x14ac:dyDescent="0.3">
      <c r="A13" s="15"/>
      <c r="B13" s="21"/>
      <c r="C13" s="17"/>
      <c r="D13" s="18"/>
      <c r="E13" s="18"/>
      <c r="F13" s="15"/>
      <c r="G13" s="19"/>
      <c r="H13" s="20"/>
      <c r="I13" s="20"/>
      <c r="J13" s="20"/>
    </row>
    <row r="14" spans="1:10" ht="57.6" x14ac:dyDescent="0.3">
      <c r="A14" s="15">
        <v>6</v>
      </c>
      <c r="B14" s="16" t="s">
        <v>33</v>
      </c>
      <c r="C14" s="17">
        <v>1</v>
      </c>
      <c r="D14" s="18">
        <v>1</v>
      </c>
      <c r="E14" s="18">
        <v>1</v>
      </c>
      <c r="F14" s="15" t="s">
        <v>32</v>
      </c>
      <c r="G14" s="19"/>
      <c r="H14" s="20"/>
      <c r="I14" s="20"/>
      <c r="J14" s="20"/>
    </row>
    <row r="15" spans="1:10" x14ac:dyDescent="0.3">
      <c r="A15" s="15"/>
      <c r="B15" s="21"/>
      <c r="C15" s="17"/>
      <c r="D15" s="18"/>
      <c r="E15" s="18"/>
      <c r="F15" s="15"/>
      <c r="G15" s="19"/>
      <c r="H15" s="20"/>
      <c r="I15" s="20"/>
      <c r="J15" s="20"/>
    </row>
    <row r="16" spans="1:10" s="2" customFormat="1" x14ac:dyDescent="0.3">
      <c r="A16" s="25"/>
      <c r="B16" s="26" t="s">
        <v>34</v>
      </c>
      <c r="C16" s="27"/>
      <c r="D16" s="28"/>
      <c r="E16" s="28"/>
      <c r="F16" s="25"/>
      <c r="G16" s="29"/>
      <c r="H16" s="30"/>
      <c r="I16" s="30"/>
      <c r="J16" s="30"/>
    </row>
    <row r="17" spans="1:10" x14ac:dyDescent="0.3">
      <c r="A17" s="15"/>
      <c r="B17" s="21"/>
      <c r="C17" s="17"/>
      <c r="D17" s="18"/>
      <c r="E17" s="18"/>
      <c r="F17" s="15"/>
      <c r="G17" s="19"/>
      <c r="H17" s="20"/>
      <c r="I17" s="20"/>
      <c r="J17" s="20"/>
    </row>
    <row r="18" spans="1:10" s="2" customFormat="1" x14ac:dyDescent="0.3">
      <c r="A18" s="10" t="s">
        <v>6</v>
      </c>
      <c r="B18" s="11" t="s">
        <v>88</v>
      </c>
      <c r="C18" s="22"/>
      <c r="D18" s="23"/>
      <c r="E18" s="23"/>
      <c r="F18" s="10"/>
      <c r="G18" s="13"/>
      <c r="H18" s="24"/>
      <c r="I18" s="24"/>
      <c r="J18" s="24"/>
    </row>
    <row r="19" spans="1:10" x14ac:dyDescent="0.3">
      <c r="A19" s="15"/>
      <c r="B19" s="21"/>
      <c r="C19" s="17"/>
      <c r="D19" s="18"/>
      <c r="E19" s="18"/>
      <c r="F19" s="15"/>
      <c r="G19" s="19"/>
      <c r="H19" s="20"/>
      <c r="I19" s="20"/>
      <c r="J19" s="20"/>
    </row>
    <row r="20" spans="1:10" ht="57.6" x14ac:dyDescent="0.3">
      <c r="A20" s="15">
        <v>1</v>
      </c>
      <c r="B20" s="16" t="s">
        <v>39</v>
      </c>
      <c r="C20" s="17">
        <f>'Meas Sheets'!G19</f>
        <v>0.53999999999999992</v>
      </c>
      <c r="D20" s="18">
        <f>'Meas Sheets'!F20</f>
        <v>0</v>
      </c>
      <c r="E20" s="18">
        <v>0</v>
      </c>
      <c r="F20" s="15" t="s">
        <v>44</v>
      </c>
      <c r="G20" s="19"/>
      <c r="H20" s="20"/>
      <c r="I20" s="20"/>
      <c r="J20" s="20"/>
    </row>
    <row r="21" spans="1:10" x14ac:dyDescent="0.3">
      <c r="A21" s="15"/>
      <c r="B21" s="21"/>
      <c r="C21" s="17"/>
      <c r="D21" s="18"/>
      <c r="E21" s="18"/>
      <c r="F21" s="15"/>
      <c r="G21" s="19"/>
      <c r="H21" s="20"/>
      <c r="I21" s="20"/>
      <c r="J21" s="20"/>
    </row>
    <row r="22" spans="1:10" ht="100.8" x14ac:dyDescent="0.3">
      <c r="A22" s="15">
        <v>2</v>
      </c>
      <c r="B22" s="16" t="s">
        <v>40</v>
      </c>
      <c r="C22" s="17"/>
      <c r="D22" s="18"/>
      <c r="E22" s="17">
        <f>'Meas Sheets'!G21</f>
        <v>28.8</v>
      </c>
      <c r="F22" s="15" t="s">
        <v>14</v>
      </c>
      <c r="G22" s="19"/>
      <c r="H22" s="20"/>
      <c r="I22" s="20"/>
      <c r="J22" s="20"/>
    </row>
    <row r="23" spans="1:10" x14ac:dyDescent="0.3">
      <c r="A23" s="15"/>
      <c r="B23" s="21"/>
      <c r="C23" s="17"/>
      <c r="D23" s="18"/>
      <c r="E23" s="18"/>
      <c r="F23" s="15"/>
      <c r="G23" s="19"/>
      <c r="H23" s="20"/>
      <c r="I23" s="20"/>
      <c r="J23" s="20"/>
    </row>
    <row r="24" spans="1:10" ht="57.6" x14ac:dyDescent="0.3">
      <c r="A24" s="15">
        <v>3</v>
      </c>
      <c r="B24" s="16" t="s">
        <v>46</v>
      </c>
      <c r="C24" s="17">
        <f>(2*(C20/0.23))+(2*C22)</f>
        <v>4.695652173913043</v>
      </c>
      <c r="D24" s="17">
        <f t="shared" ref="D24:E24" si="0">(2*(D20/0.23))+(2*D22)</f>
        <v>0</v>
      </c>
      <c r="E24" s="17">
        <f t="shared" si="0"/>
        <v>57.6</v>
      </c>
      <c r="F24" s="15" t="s">
        <v>14</v>
      </c>
      <c r="G24" s="19"/>
      <c r="H24" s="20"/>
      <c r="I24" s="20"/>
      <c r="J24" s="20"/>
    </row>
    <row r="25" spans="1:10" x14ac:dyDescent="0.3">
      <c r="A25" s="15"/>
      <c r="B25" s="21"/>
      <c r="C25" s="17"/>
      <c r="D25" s="18"/>
      <c r="E25" s="18"/>
      <c r="F25" s="15"/>
      <c r="G25" s="19"/>
      <c r="H25" s="20"/>
      <c r="I25" s="20"/>
      <c r="J25" s="20"/>
    </row>
    <row r="26" spans="1:10" ht="129.6" x14ac:dyDescent="0.3">
      <c r="A26" s="15">
        <v>4</v>
      </c>
      <c r="B26" s="16" t="s">
        <v>137</v>
      </c>
      <c r="C26" s="17"/>
      <c r="D26" s="18">
        <f>('Meas Sheets'!G23+('Meas Sheets'!G25/2))</f>
        <v>161</v>
      </c>
      <c r="E26" s="18">
        <f>('Meas Sheets'!G24+('Meas Sheets'!G25/2))</f>
        <v>53</v>
      </c>
      <c r="F26" s="15" t="s">
        <v>14</v>
      </c>
      <c r="G26" s="19"/>
      <c r="H26" s="20"/>
      <c r="I26" s="20"/>
      <c r="J26" s="20"/>
    </row>
    <row r="27" spans="1:10" x14ac:dyDescent="0.3">
      <c r="A27" s="15"/>
      <c r="B27" s="21"/>
      <c r="C27" s="17"/>
      <c r="D27" s="18"/>
      <c r="E27" s="18"/>
      <c r="F27" s="15"/>
      <c r="G27" s="19"/>
      <c r="H27" s="20"/>
      <c r="I27" s="20"/>
      <c r="J27" s="20"/>
    </row>
    <row r="28" spans="1:10" ht="28.8" x14ac:dyDescent="0.3">
      <c r="A28" s="15">
        <v>5</v>
      </c>
      <c r="B28" s="16" t="s">
        <v>36</v>
      </c>
      <c r="C28" s="17"/>
      <c r="D28" s="18">
        <f>'Meas Sheets'!G28+'Meas Sheets'!G29+('Meas Sheets'!G31/2)</f>
        <v>41.699999999999996</v>
      </c>
      <c r="E28" s="18">
        <f>'Meas Sheets'!G30+('Meas Sheets'!G31/2)</f>
        <v>3.1</v>
      </c>
      <c r="F28" s="15" t="s">
        <v>14</v>
      </c>
      <c r="G28" s="19"/>
      <c r="H28" s="20"/>
      <c r="I28" s="20"/>
      <c r="J28" s="20"/>
    </row>
    <row r="29" spans="1:10" x14ac:dyDescent="0.3">
      <c r="A29" s="15"/>
      <c r="B29" s="21"/>
      <c r="C29" s="17"/>
      <c r="D29" s="18"/>
      <c r="E29" s="18"/>
      <c r="F29" s="15"/>
      <c r="G29" s="19"/>
      <c r="H29" s="20"/>
      <c r="I29" s="20"/>
      <c r="J29" s="20"/>
    </row>
    <row r="30" spans="1:10" ht="86.4" x14ac:dyDescent="0.3">
      <c r="A30" s="15">
        <v>6</v>
      </c>
      <c r="B30" s="16" t="s">
        <v>48</v>
      </c>
      <c r="C30" s="17">
        <f>SUM('Meas Sheets'!G34:G35)</f>
        <v>13.8</v>
      </c>
      <c r="D30" s="17">
        <f>SUM('Meas Sheets'!G36:G38)</f>
        <v>20.34</v>
      </c>
      <c r="E30" s="17">
        <f>SUM('Meas Sheets'!G39:G41)</f>
        <v>21.599999999999998</v>
      </c>
      <c r="F30" s="15" t="s">
        <v>14</v>
      </c>
      <c r="G30" s="19"/>
      <c r="H30" s="20"/>
      <c r="I30" s="20"/>
      <c r="J30" s="20"/>
    </row>
    <row r="31" spans="1:10" x14ac:dyDescent="0.3">
      <c r="A31" s="15"/>
      <c r="B31" s="21"/>
      <c r="C31" s="17"/>
      <c r="D31" s="18"/>
      <c r="E31" s="18"/>
      <c r="F31" s="15"/>
      <c r="G31" s="19"/>
      <c r="H31" s="20"/>
      <c r="I31" s="20"/>
      <c r="J31" s="20"/>
    </row>
    <row r="32" spans="1:10" ht="144" x14ac:dyDescent="0.3">
      <c r="A32" s="15">
        <v>7</v>
      </c>
      <c r="B32" s="16" t="s">
        <v>52</v>
      </c>
      <c r="C32" s="17"/>
      <c r="D32" s="18">
        <f>1.8*0.6</f>
        <v>1.08</v>
      </c>
      <c r="E32" s="18"/>
      <c r="F32" s="15" t="s">
        <v>14</v>
      </c>
      <c r="G32" s="19"/>
      <c r="H32" s="20"/>
      <c r="I32" s="20"/>
      <c r="J32" s="20"/>
    </row>
    <row r="33" spans="1:10" x14ac:dyDescent="0.3">
      <c r="A33" s="15"/>
      <c r="B33" s="21"/>
      <c r="C33" s="17"/>
      <c r="D33" s="18"/>
      <c r="E33" s="18"/>
      <c r="F33" s="15"/>
      <c r="G33" s="19"/>
      <c r="H33" s="20"/>
      <c r="I33" s="20"/>
      <c r="J33" s="20"/>
    </row>
    <row r="34" spans="1:10" ht="28.8" x14ac:dyDescent="0.3">
      <c r="A34" s="15">
        <v>8</v>
      </c>
      <c r="B34" s="16" t="s">
        <v>53</v>
      </c>
      <c r="C34" s="17">
        <f>15*0.45</f>
        <v>6.75</v>
      </c>
      <c r="D34" s="18">
        <f>2.25*0.6</f>
        <v>1.3499999999999999</v>
      </c>
      <c r="E34" s="18"/>
      <c r="F34" s="15" t="s">
        <v>14</v>
      </c>
      <c r="G34" s="19"/>
      <c r="H34" s="20"/>
      <c r="I34" s="20"/>
      <c r="J34" s="20"/>
    </row>
    <row r="35" spans="1:10" x14ac:dyDescent="0.3">
      <c r="A35" s="15"/>
      <c r="B35" s="21"/>
      <c r="C35" s="17"/>
      <c r="D35" s="18"/>
      <c r="E35" s="18"/>
      <c r="F35" s="15"/>
      <c r="G35" s="19"/>
      <c r="H35" s="20"/>
      <c r="I35" s="20"/>
      <c r="J35" s="20"/>
    </row>
    <row r="36" spans="1:10" ht="162" customHeight="1" x14ac:dyDescent="0.3">
      <c r="A36" s="15">
        <v>9</v>
      </c>
      <c r="B36" s="16" t="s">
        <v>54</v>
      </c>
      <c r="C36" s="17">
        <f>(22*6)+(12*2)</f>
        <v>156</v>
      </c>
      <c r="D36" s="18">
        <f>2*9*2.4</f>
        <v>43.199999999999996</v>
      </c>
      <c r="E36" s="18"/>
      <c r="F36" s="15" t="s">
        <v>14</v>
      </c>
      <c r="G36" s="19"/>
      <c r="H36" s="20"/>
      <c r="I36" s="20"/>
      <c r="J36" s="20"/>
    </row>
    <row r="37" spans="1:10" x14ac:dyDescent="0.3">
      <c r="A37" s="15"/>
      <c r="B37" s="21"/>
      <c r="C37" s="17"/>
      <c r="D37" s="18"/>
      <c r="E37" s="18"/>
      <c r="F37" s="15"/>
      <c r="G37" s="19"/>
      <c r="H37" s="20"/>
      <c r="I37" s="20"/>
      <c r="J37" s="20"/>
    </row>
    <row r="38" spans="1:10" ht="161.55000000000001" customHeight="1" x14ac:dyDescent="0.3">
      <c r="A38" s="15">
        <v>10</v>
      </c>
      <c r="B38" s="16" t="s">
        <v>55</v>
      </c>
      <c r="C38" s="17"/>
      <c r="D38" s="18">
        <f>3.5*2*0.3</f>
        <v>2.1</v>
      </c>
      <c r="E38" s="18"/>
      <c r="F38" s="15" t="s">
        <v>44</v>
      </c>
      <c r="G38" s="19"/>
      <c r="H38" s="20"/>
      <c r="I38" s="20"/>
      <c r="J38" s="20"/>
    </row>
    <row r="39" spans="1:10" x14ac:dyDescent="0.3">
      <c r="A39" s="15"/>
      <c r="B39" s="21"/>
      <c r="C39" s="17"/>
      <c r="D39" s="18"/>
      <c r="E39" s="18"/>
      <c r="F39" s="15"/>
      <c r="G39" s="19"/>
      <c r="H39" s="20"/>
      <c r="I39" s="20"/>
      <c r="J39" s="20"/>
    </row>
    <row r="40" spans="1:10" ht="86.4" x14ac:dyDescent="0.3">
      <c r="A40" s="15">
        <v>11</v>
      </c>
      <c r="B40" s="16" t="s">
        <v>56</v>
      </c>
      <c r="C40" s="17">
        <f>C24</f>
        <v>4.695652173913043</v>
      </c>
      <c r="D40" s="17">
        <f t="shared" ref="D40:E40" si="1">D24</f>
        <v>0</v>
      </c>
      <c r="E40" s="17">
        <f t="shared" si="1"/>
        <v>57.6</v>
      </c>
      <c r="F40" s="15" t="s">
        <v>14</v>
      </c>
      <c r="G40" s="19"/>
      <c r="H40" s="20"/>
      <c r="I40" s="20"/>
      <c r="J40" s="20"/>
    </row>
    <row r="41" spans="1:10" x14ac:dyDescent="0.3">
      <c r="A41" s="15"/>
      <c r="B41" s="21"/>
      <c r="C41" s="17"/>
      <c r="D41" s="18"/>
      <c r="E41" s="18"/>
      <c r="F41" s="15"/>
      <c r="G41" s="19"/>
      <c r="H41" s="20"/>
      <c r="I41" s="20"/>
      <c r="J41" s="20"/>
    </row>
    <row r="42" spans="1:10" ht="187.2" x14ac:dyDescent="0.3">
      <c r="A42" s="15">
        <v>12</v>
      </c>
      <c r="B42" s="16" t="s">
        <v>57</v>
      </c>
      <c r="C42" s="17">
        <f>SUM('Meas Sheets'!G44:G46)</f>
        <v>307.2</v>
      </c>
      <c r="D42" s="17">
        <f>SUM('Meas Sheets'!G47:G48)+0.5*SUM('Meas Sheets'!G52:G54)</f>
        <v>264.10000000000002</v>
      </c>
      <c r="E42" s="17">
        <f>SUM('Meas Sheets'!G49:G51)+0.5*SUM('Meas Sheets'!G52:G54)</f>
        <v>217.3</v>
      </c>
      <c r="F42" s="15" t="s">
        <v>14</v>
      </c>
      <c r="G42" s="19"/>
      <c r="H42" s="20"/>
      <c r="I42" s="20"/>
      <c r="J42" s="20"/>
    </row>
    <row r="43" spans="1:10" x14ac:dyDescent="0.3">
      <c r="A43" s="15"/>
      <c r="B43" s="21"/>
      <c r="C43" s="17"/>
      <c r="D43" s="18"/>
      <c r="E43" s="18"/>
      <c r="F43" s="15"/>
      <c r="G43" s="19"/>
      <c r="H43" s="20"/>
      <c r="I43" s="20"/>
      <c r="J43" s="20"/>
    </row>
    <row r="44" spans="1:10" ht="100.8" x14ac:dyDescent="0.3">
      <c r="A44" s="15">
        <v>13</v>
      </c>
      <c r="B44" s="16" t="s">
        <v>89</v>
      </c>
      <c r="C44" s="17"/>
      <c r="D44" s="18">
        <v>1</v>
      </c>
      <c r="E44" s="18"/>
      <c r="F44" s="15" t="s">
        <v>4</v>
      </c>
      <c r="G44" s="19"/>
      <c r="H44" s="20"/>
      <c r="I44" s="20"/>
      <c r="J44" s="20"/>
    </row>
    <row r="45" spans="1:10" x14ac:dyDescent="0.3">
      <c r="A45" s="15"/>
      <c r="B45" s="21"/>
      <c r="C45" s="17"/>
      <c r="D45" s="18"/>
      <c r="E45" s="18"/>
      <c r="F45" s="15"/>
      <c r="G45" s="19"/>
      <c r="H45" s="20"/>
      <c r="I45" s="20"/>
      <c r="J45" s="20"/>
    </row>
    <row r="46" spans="1:10" ht="43.2" x14ac:dyDescent="0.3">
      <c r="A46" s="15">
        <v>14</v>
      </c>
      <c r="B46" s="16" t="s">
        <v>90</v>
      </c>
      <c r="C46" s="17"/>
      <c r="D46" s="18">
        <v>1</v>
      </c>
      <c r="E46" s="18"/>
      <c r="F46" s="15" t="s">
        <v>4</v>
      </c>
      <c r="G46" s="19"/>
      <c r="H46" s="20"/>
      <c r="I46" s="20"/>
      <c r="J46" s="20"/>
    </row>
    <row r="47" spans="1:10" x14ac:dyDescent="0.3">
      <c r="A47" s="15"/>
      <c r="B47" s="21"/>
      <c r="C47" s="17"/>
      <c r="D47" s="18"/>
      <c r="E47" s="18"/>
      <c r="F47" s="15"/>
      <c r="G47" s="19"/>
      <c r="H47" s="20"/>
      <c r="I47" s="20"/>
      <c r="J47" s="20"/>
    </row>
    <row r="48" spans="1:10" ht="28.8" x14ac:dyDescent="0.3">
      <c r="A48" s="15">
        <v>15</v>
      </c>
      <c r="B48" s="16" t="s">
        <v>91</v>
      </c>
      <c r="C48" s="17"/>
      <c r="D48" s="18">
        <v>2</v>
      </c>
      <c r="E48" s="18"/>
      <c r="F48" s="15" t="s">
        <v>4</v>
      </c>
      <c r="G48" s="19"/>
      <c r="H48" s="20"/>
      <c r="I48" s="20"/>
      <c r="J48" s="20"/>
    </row>
    <row r="49" spans="1:10" x14ac:dyDescent="0.3">
      <c r="A49" s="15"/>
      <c r="B49" s="21"/>
      <c r="C49" s="17"/>
      <c r="D49" s="18"/>
      <c r="E49" s="18"/>
      <c r="F49" s="15"/>
      <c r="G49" s="19"/>
      <c r="H49" s="20"/>
      <c r="I49" s="20"/>
      <c r="J49" s="20"/>
    </row>
    <row r="50" spans="1:10" ht="57.6" x14ac:dyDescent="0.3">
      <c r="A50" s="15">
        <v>16</v>
      </c>
      <c r="B50" s="16" t="s">
        <v>92</v>
      </c>
      <c r="C50" s="17"/>
      <c r="D50" s="18">
        <v>15</v>
      </c>
      <c r="E50" s="18"/>
      <c r="F50" s="15" t="s">
        <v>85</v>
      </c>
      <c r="G50" s="19"/>
      <c r="H50" s="20"/>
      <c r="I50" s="20"/>
      <c r="J50" s="20"/>
    </row>
    <row r="51" spans="1:10" x14ac:dyDescent="0.3">
      <c r="A51" s="15"/>
      <c r="B51" s="21"/>
      <c r="C51" s="17"/>
      <c r="D51" s="18"/>
      <c r="E51" s="18"/>
      <c r="F51" s="15"/>
      <c r="G51" s="19"/>
      <c r="H51" s="20"/>
      <c r="I51" s="20"/>
      <c r="J51" s="20"/>
    </row>
    <row r="52" spans="1:10" ht="57.6" x14ac:dyDescent="0.3">
      <c r="A52" s="15">
        <v>17</v>
      </c>
      <c r="B52" s="16" t="s">
        <v>93</v>
      </c>
      <c r="C52" s="17"/>
      <c r="D52" s="18">
        <v>10</v>
      </c>
      <c r="E52" s="18"/>
      <c r="F52" s="15" t="s">
        <v>85</v>
      </c>
      <c r="G52" s="19"/>
      <c r="H52" s="20"/>
      <c r="I52" s="20"/>
      <c r="J52" s="20"/>
    </row>
    <row r="53" spans="1:10" x14ac:dyDescent="0.3">
      <c r="A53" s="15"/>
      <c r="B53" s="21"/>
      <c r="C53" s="17"/>
      <c r="D53" s="18"/>
      <c r="E53" s="18"/>
      <c r="F53" s="15"/>
      <c r="G53" s="19"/>
      <c r="H53" s="20"/>
      <c r="I53" s="20"/>
      <c r="J53" s="20"/>
    </row>
    <row r="54" spans="1:10" ht="72" x14ac:dyDescent="0.3">
      <c r="A54" s="15">
        <v>18</v>
      </c>
      <c r="B54" s="16" t="s">
        <v>94</v>
      </c>
      <c r="C54" s="17"/>
      <c r="D54" s="18">
        <v>15</v>
      </c>
      <c r="E54" s="18"/>
      <c r="F54" s="15" t="s">
        <v>85</v>
      </c>
      <c r="G54" s="19"/>
      <c r="H54" s="20"/>
      <c r="I54" s="20"/>
      <c r="J54" s="20"/>
    </row>
    <row r="55" spans="1:10" x14ac:dyDescent="0.3">
      <c r="A55" s="15"/>
      <c r="B55" s="21"/>
      <c r="C55" s="17"/>
      <c r="D55" s="18"/>
      <c r="E55" s="18"/>
      <c r="F55" s="15"/>
      <c r="G55" s="19"/>
      <c r="H55" s="20"/>
      <c r="I55" s="20"/>
      <c r="J55" s="20"/>
    </row>
    <row r="56" spans="1:10" ht="72" x14ac:dyDescent="0.3">
      <c r="A56" s="15">
        <v>19</v>
      </c>
      <c r="B56" s="16" t="s">
        <v>95</v>
      </c>
      <c r="C56" s="17"/>
      <c r="D56" s="18">
        <v>15</v>
      </c>
      <c r="E56" s="18"/>
      <c r="F56" s="15" t="s">
        <v>85</v>
      </c>
      <c r="G56" s="19"/>
      <c r="H56" s="20"/>
      <c r="I56" s="20"/>
      <c r="J56" s="20"/>
    </row>
    <row r="57" spans="1:10" x14ac:dyDescent="0.3">
      <c r="A57" s="15"/>
      <c r="B57" s="21"/>
      <c r="C57" s="17"/>
      <c r="D57" s="18"/>
      <c r="E57" s="18"/>
      <c r="F57" s="15"/>
      <c r="G57" s="19"/>
      <c r="H57" s="20"/>
      <c r="I57" s="20"/>
      <c r="J57" s="20"/>
    </row>
    <row r="58" spans="1:10" ht="72" x14ac:dyDescent="0.3">
      <c r="A58" s="15">
        <v>20</v>
      </c>
      <c r="B58" s="16" t="s">
        <v>96</v>
      </c>
      <c r="C58" s="17"/>
      <c r="D58" s="18">
        <v>5</v>
      </c>
      <c r="E58" s="18"/>
      <c r="F58" s="15" t="s">
        <v>85</v>
      </c>
      <c r="G58" s="19"/>
      <c r="H58" s="20"/>
      <c r="I58" s="20"/>
      <c r="J58" s="20"/>
    </row>
    <row r="59" spans="1:10" x14ac:dyDescent="0.3">
      <c r="A59" s="15"/>
      <c r="B59" s="21"/>
      <c r="C59" s="17"/>
      <c r="D59" s="18"/>
      <c r="E59" s="18"/>
      <c r="F59" s="15"/>
      <c r="G59" s="19"/>
      <c r="H59" s="20"/>
      <c r="I59" s="20"/>
      <c r="J59" s="20"/>
    </row>
    <row r="60" spans="1:10" ht="72" x14ac:dyDescent="0.3">
      <c r="A60" s="15">
        <v>21</v>
      </c>
      <c r="B60" s="16" t="s">
        <v>97</v>
      </c>
      <c r="C60" s="17"/>
      <c r="D60" s="18">
        <v>15</v>
      </c>
      <c r="E60" s="18"/>
      <c r="F60" s="15" t="s">
        <v>85</v>
      </c>
      <c r="G60" s="19"/>
      <c r="H60" s="20"/>
      <c r="I60" s="20"/>
      <c r="J60" s="20"/>
    </row>
    <row r="61" spans="1:10" x14ac:dyDescent="0.3">
      <c r="A61" s="15"/>
      <c r="B61" s="21"/>
      <c r="C61" s="17"/>
      <c r="D61" s="18"/>
      <c r="E61" s="18"/>
      <c r="F61" s="15"/>
      <c r="G61" s="19"/>
      <c r="H61" s="20"/>
      <c r="I61" s="20"/>
      <c r="J61" s="20"/>
    </row>
    <row r="62" spans="1:10" ht="86.4" x14ac:dyDescent="0.3">
      <c r="A62" s="15">
        <v>22</v>
      </c>
      <c r="B62" s="16" t="s">
        <v>101</v>
      </c>
      <c r="C62" s="17"/>
      <c r="D62" s="18">
        <v>3</v>
      </c>
      <c r="E62" s="18"/>
      <c r="F62" s="15" t="s">
        <v>4</v>
      </c>
      <c r="G62" s="19"/>
      <c r="H62" s="20"/>
      <c r="I62" s="20"/>
      <c r="J62" s="20"/>
    </row>
    <row r="63" spans="1:10" x14ac:dyDescent="0.3">
      <c r="A63" s="15"/>
      <c r="B63" s="21"/>
      <c r="C63" s="17"/>
      <c r="D63" s="18"/>
      <c r="E63" s="18"/>
      <c r="F63" s="15"/>
      <c r="G63" s="19"/>
      <c r="H63" s="20"/>
      <c r="I63" s="20"/>
      <c r="J63" s="20"/>
    </row>
    <row r="64" spans="1:10" ht="43.2" x14ac:dyDescent="0.3">
      <c r="A64" s="15">
        <v>23</v>
      </c>
      <c r="B64" s="16" t="s">
        <v>98</v>
      </c>
      <c r="C64" s="17"/>
      <c r="D64" s="18">
        <v>3</v>
      </c>
      <c r="E64" s="18"/>
      <c r="F64" s="15" t="s">
        <v>4</v>
      </c>
      <c r="G64" s="19"/>
      <c r="H64" s="20"/>
      <c r="I64" s="20"/>
      <c r="J64" s="20"/>
    </row>
    <row r="65" spans="1:10" x14ac:dyDescent="0.3">
      <c r="A65" s="15"/>
      <c r="B65" s="21"/>
      <c r="C65" s="17"/>
      <c r="D65" s="18"/>
      <c r="E65" s="18"/>
      <c r="F65" s="15"/>
      <c r="G65" s="19"/>
      <c r="H65" s="20"/>
      <c r="I65" s="20"/>
      <c r="J65" s="20"/>
    </row>
    <row r="66" spans="1:10" ht="43.2" x14ac:dyDescent="0.3">
      <c r="A66" s="15">
        <v>24</v>
      </c>
      <c r="B66" s="16" t="s">
        <v>99</v>
      </c>
      <c r="C66" s="17"/>
      <c r="D66" s="18">
        <v>1</v>
      </c>
      <c r="E66" s="18"/>
      <c r="F66" s="15" t="s">
        <v>4</v>
      </c>
      <c r="G66" s="19"/>
      <c r="H66" s="20"/>
      <c r="I66" s="20"/>
      <c r="J66" s="20"/>
    </row>
    <row r="67" spans="1:10" x14ac:dyDescent="0.3">
      <c r="A67" s="15"/>
      <c r="B67" s="21"/>
      <c r="C67" s="17"/>
      <c r="D67" s="18"/>
      <c r="E67" s="18"/>
      <c r="F67" s="15"/>
      <c r="G67" s="19"/>
      <c r="H67" s="20"/>
      <c r="I67" s="20"/>
      <c r="J67" s="20"/>
    </row>
    <row r="68" spans="1:10" ht="43.2" x14ac:dyDescent="0.3">
      <c r="A68" s="15">
        <v>25</v>
      </c>
      <c r="B68" s="16" t="s">
        <v>100</v>
      </c>
      <c r="C68" s="17"/>
      <c r="D68" s="18">
        <v>1</v>
      </c>
      <c r="E68" s="18"/>
      <c r="F68" s="15" t="s">
        <v>4</v>
      </c>
      <c r="G68" s="19"/>
      <c r="H68" s="20"/>
      <c r="I68" s="20"/>
      <c r="J68" s="20"/>
    </row>
    <row r="69" spans="1:10" x14ac:dyDescent="0.3">
      <c r="A69" s="15"/>
      <c r="B69" s="21"/>
      <c r="C69" s="17"/>
      <c r="D69" s="18"/>
      <c r="E69" s="18"/>
      <c r="F69" s="15"/>
      <c r="G69" s="19"/>
      <c r="H69" s="20"/>
      <c r="I69" s="20"/>
      <c r="J69" s="20"/>
    </row>
    <row r="70" spans="1:10" ht="118.05" customHeight="1" x14ac:dyDescent="0.3">
      <c r="A70" s="15">
        <v>26</v>
      </c>
      <c r="B70" s="16" t="s">
        <v>102</v>
      </c>
      <c r="C70" s="17"/>
      <c r="D70" s="18">
        <v>1</v>
      </c>
      <c r="E70" s="18"/>
      <c r="F70" s="15" t="s">
        <v>4</v>
      </c>
      <c r="G70" s="19"/>
      <c r="H70" s="20"/>
      <c r="I70" s="20"/>
      <c r="J70" s="20"/>
    </row>
    <row r="71" spans="1:10" x14ac:dyDescent="0.3">
      <c r="A71" s="15"/>
      <c r="B71" s="21"/>
      <c r="C71" s="17"/>
      <c r="D71" s="18"/>
      <c r="E71" s="18"/>
      <c r="F71" s="15"/>
      <c r="G71" s="19"/>
      <c r="H71" s="20"/>
      <c r="I71" s="20"/>
      <c r="J71" s="20"/>
    </row>
    <row r="72" spans="1:10" s="2" customFormat="1" x14ac:dyDescent="0.3">
      <c r="A72" s="25"/>
      <c r="B72" s="26" t="s">
        <v>129</v>
      </c>
      <c r="C72" s="27"/>
      <c r="D72" s="28"/>
      <c r="E72" s="28"/>
      <c r="F72" s="25"/>
      <c r="G72" s="29"/>
      <c r="H72" s="30"/>
      <c r="I72" s="30"/>
      <c r="J72" s="30"/>
    </row>
    <row r="73" spans="1:10" x14ac:dyDescent="0.3">
      <c r="A73" s="15"/>
      <c r="B73" s="21"/>
      <c r="C73" s="17"/>
      <c r="D73" s="18"/>
      <c r="E73" s="18"/>
      <c r="F73" s="15"/>
      <c r="G73" s="19"/>
      <c r="H73" s="20"/>
      <c r="I73" s="20"/>
      <c r="J73" s="20"/>
    </row>
    <row r="74" spans="1:10" s="2" customFormat="1" x14ac:dyDescent="0.3">
      <c r="A74" s="10" t="s">
        <v>109</v>
      </c>
      <c r="B74" s="11" t="s">
        <v>65</v>
      </c>
      <c r="C74" s="22"/>
      <c r="D74" s="23"/>
      <c r="E74" s="23"/>
      <c r="F74" s="10"/>
      <c r="G74" s="13"/>
      <c r="H74" s="24"/>
      <c r="I74" s="24"/>
      <c r="J74" s="24"/>
    </row>
    <row r="75" spans="1:10" x14ac:dyDescent="0.3">
      <c r="A75" s="15"/>
      <c r="B75" s="21"/>
      <c r="C75" s="17"/>
      <c r="D75" s="18"/>
      <c r="E75" s="18"/>
      <c r="F75" s="15"/>
      <c r="G75" s="19"/>
      <c r="H75" s="20"/>
      <c r="I75" s="20"/>
      <c r="J75" s="20"/>
    </row>
    <row r="76" spans="1:10" ht="246.45" customHeight="1" x14ac:dyDescent="0.3">
      <c r="A76" s="15">
        <v>1</v>
      </c>
      <c r="B76" s="16" t="s">
        <v>66</v>
      </c>
      <c r="C76" s="17"/>
      <c r="D76" s="18">
        <f>'Meas Sheets'!G57+('Meas Sheets'!G59/2)</f>
        <v>96.6</v>
      </c>
      <c r="E76" s="18">
        <f>'Meas Sheets'!G58+('Meas Sheets'!G59/2)</f>
        <v>96.6</v>
      </c>
      <c r="F76" s="15" t="s">
        <v>14</v>
      </c>
      <c r="G76" s="19"/>
      <c r="H76" s="20"/>
      <c r="I76" s="20"/>
      <c r="J76" s="20"/>
    </row>
    <row r="77" spans="1:10" x14ac:dyDescent="0.3">
      <c r="A77" s="15"/>
      <c r="B77" s="21"/>
      <c r="C77" s="17"/>
      <c r="D77" s="18"/>
      <c r="E77" s="18"/>
      <c r="F77" s="15"/>
      <c r="G77" s="19"/>
      <c r="H77" s="20"/>
      <c r="I77" s="20"/>
      <c r="J77" s="20"/>
    </row>
    <row r="78" spans="1:10" ht="273.60000000000002" x14ac:dyDescent="0.3">
      <c r="A78" s="15">
        <v>2</v>
      </c>
      <c r="B78" s="16" t="s">
        <v>71</v>
      </c>
      <c r="C78" s="17">
        <f>'Meas Sheets'!G62+'Meas Sheets'!G63</f>
        <v>266.39999999999998</v>
      </c>
      <c r="D78" s="18">
        <f>'Meas Sheets'!G64+('Meas Sheets'!G66/2)</f>
        <v>96.600000000000023</v>
      </c>
      <c r="E78" s="18">
        <f>'Meas Sheets'!G65+('Meas Sheets'!G66/2)</f>
        <v>96.600000000000023</v>
      </c>
      <c r="F78" s="15" t="s">
        <v>14</v>
      </c>
      <c r="G78" s="19"/>
      <c r="H78" s="20"/>
      <c r="I78" s="20"/>
      <c r="J78" s="20"/>
    </row>
    <row r="79" spans="1:10" x14ac:dyDescent="0.3">
      <c r="A79" s="15"/>
      <c r="B79" s="21"/>
      <c r="C79" s="17"/>
      <c r="D79" s="18"/>
      <c r="E79" s="18"/>
      <c r="F79" s="15"/>
      <c r="G79" s="19"/>
      <c r="H79" s="20"/>
      <c r="I79" s="20"/>
      <c r="J79" s="20"/>
    </row>
    <row r="80" spans="1:10" ht="72" x14ac:dyDescent="0.3">
      <c r="A80" s="15">
        <v>3</v>
      </c>
      <c r="B80" s="16" t="s">
        <v>73</v>
      </c>
      <c r="C80" s="17">
        <f>'Meas Sheets'!G69</f>
        <v>0.18112500000000001</v>
      </c>
      <c r="D80" s="17">
        <f>'Meas Sheets'!G70</f>
        <v>6.4125000000000001E-2</v>
      </c>
      <c r="E80" s="17">
        <f>'Meas Sheets'!G71</f>
        <v>0.18112500000000001</v>
      </c>
      <c r="F80" s="15" t="s">
        <v>44</v>
      </c>
      <c r="G80" s="19"/>
      <c r="H80" s="20"/>
      <c r="I80" s="20"/>
      <c r="J80" s="20"/>
    </row>
    <row r="81" spans="1:10" x14ac:dyDescent="0.3">
      <c r="A81" s="15"/>
      <c r="B81" s="21"/>
      <c r="C81" s="17"/>
      <c r="D81" s="18"/>
      <c r="E81" s="18"/>
      <c r="F81" s="15"/>
      <c r="G81" s="19"/>
      <c r="H81" s="20"/>
      <c r="I81" s="20"/>
      <c r="J81" s="20"/>
    </row>
    <row r="82" spans="1:10" ht="115.2" x14ac:dyDescent="0.3">
      <c r="A82" s="15">
        <v>4</v>
      </c>
      <c r="B82" s="16" t="s">
        <v>77</v>
      </c>
      <c r="C82" s="17"/>
      <c r="D82" s="18">
        <f>3*2.1*0.9</f>
        <v>5.6700000000000008</v>
      </c>
      <c r="E82" s="18"/>
      <c r="F82" s="15" t="s">
        <v>14</v>
      </c>
      <c r="G82" s="19"/>
      <c r="H82" s="20"/>
      <c r="I82" s="20"/>
      <c r="J82" s="20"/>
    </row>
    <row r="83" spans="1:10" x14ac:dyDescent="0.3">
      <c r="A83" s="15"/>
      <c r="B83" s="21"/>
      <c r="C83" s="17"/>
      <c r="D83" s="18"/>
      <c r="E83" s="18"/>
      <c r="F83" s="15"/>
      <c r="G83" s="19"/>
      <c r="H83" s="20"/>
      <c r="I83" s="20"/>
      <c r="J83" s="20"/>
    </row>
    <row r="84" spans="1:10" ht="216.45" customHeight="1" x14ac:dyDescent="0.3">
      <c r="A84" s="15">
        <v>5</v>
      </c>
      <c r="B84" s="16" t="s">
        <v>79</v>
      </c>
      <c r="C84" s="17">
        <f>(5*1.2*1.8)+(2*2*1.8)</f>
        <v>18</v>
      </c>
      <c r="D84" s="18">
        <f>(5*1.2*1.8)+(3*1.5*1.8)</f>
        <v>18.899999999999999</v>
      </c>
      <c r="E84" s="18">
        <f>(5*1.2*1.8)+(2*1.5*1.8)+(2*2*1.8)</f>
        <v>23.400000000000002</v>
      </c>
      <c r="F84" s="15" t="s">
        <v>14</v>
      </c>
      <c r="G84" s="19"/>
      <c r="H84" s="20"/>
      <c r="I84" s="20"/>
      <c r="J84" s="20"/>
    </row>
    <row r="85" spans="1:10" ht="57.45" customHeight="1" x14ac:dyDescent="0.3">
      <c r="A85" s="15"/>
      <c r="B85" s="16" t="s">
        <v>78</v>
      </c>
      <c r="C85" s="17"/>
      <c r="D85" s="18"/>
      <c r="E85" s="18"/>
      <c r="F85" s="15"/>
      <c r="G85" s="19"/>
      <c r="H85" s="20"/>
      <c r="I85" s="20"/>
      <c r="J85" s="20"/>
    </row>
    <row r="86" spans="1:10" x14ac:dyDescent="0.3">
      <c r="A86" s="15"/>
      <c r="B86" s="21"/>
      <c r="C86" s="17"/>
      <c r="D86" s="18"/>
      <c r="E86" s="18"/>
      <c r="F86" s="15"/>
      <c r="G86" s="19"/>
      <c r="H86" s="20"/>
      <c r="I86" s="20"/>
      <c r="J86" s="20"/>
    </row>
    <row r="87" spans="1:10" ht="220.95" customHeight="1" x14ac:dyDescent="0.3">
      <c r="A87" s="15">
        <v>6</v>
      </c>
      <c r="B87" s="16" t="s">
        <v>80</v>
      </c>
      <c r="C87" s="17"/>
      <c r="D87" s="18">
        <f>(20*3)-(9*2.1*0.9)</f>
        <v>42.989999999999995</v>
      </c>
      <c r="E87" s="18">
        <f>(6*3)-(2*2.1*0.9)</f>
        <v>14.219999999999999</v>
      </c>
      <c r="F87" s="15" t="s">
        <v>14</v>
      </c>
      <c r="G87" s="19"/>
      <c r="H87" s="20"/>
      <c r="I87" s="20"/>
      <c r="J87" s="20"/>
    </row>
    <row r="88" spans="1:10" x14ac:dyDescent="0.3">
      <c r="A88" s="15"/>
      <c r="B88" s="21"/>
      <c r="C88" s="17"/>
      <c r="D88" s="18"/>
      <c r="E88" s="18"/>
      <c r="F88" s="15"/>
      <c r="G88" s="19"/>
      <c r="H88" s="20"/>
      <c r="I88" s="20"/>
      <c r="J88" s="20"/>
    </row>
    <row r="89" spans="1:10" ht="86.4" x14ac:dyDescent="0.3">
      <c r="A89" s="15">
        <v>7</v>
      </c>
      <c r="B89" s="16" t="s">
        <v>81</v>
      </c>
      <c r="C89" s="17"/>
      <c r="D89" s="18">
        <f>(11*0.9*2.1)+(1.5*2.1)</f>
        <v>23.940000000000005</v>
      </c>
      <c r="E89" s="18">
        <f>(4*0.9*2.1)+(1.5*2.1)</f>
        <v>10.71</v>
      </c>
      <c r="F89" s="15" t="s">
        <v>14</v>
      </c>
      <c r="G89" s="19"/>
      <c r="H89" s="20"/>
      <c r="I89" s="20"/>
      <c r="J89" s="20"/>
    </row>
    <row r="90" spans="1:10" x14ac:dyDescent="0.3">
      <c r="A90" s="15"/>
      <c r="B90" s="21"/>
      <c r="C90" s="17"/>
      <c r="D90" s="18"/>
      <c r="E90" s="18"/>
      <c r="F90" s="15"/>
      <c r="G90" s="19"/>
      <c r="H90" s="20"/>
      <c r="I90" s="20"/>
      <c r="J90" s="20"/>
    </row>
    <row r="91" spans="1:10" ht="60" customHeight="1" x14ac:dyDescent="0.3">
      <c r="A91" s="15">
        <v>8</v>
      </c>
      <c r="B91" s="16" t="s">
        <v>84</v>
      </c>
      <c r="C91" s="17"/>
      <c r="D91" s="18"/>
      <c r="E91" s="18"/>
      <c r="F91" s="15"/>
      <c r="G91" s="19"/>
      <c r="H91" s="20"/>
      <c r="I91" s="20"/>
      <c r="J91" s="20"/>
    </row>
    <row r="92" spans="1:10" ht="144" x14ac:dyDescent="0.3">
      <c r="A92" s="15" t="s">
        <v>86</v>
      </c>
      <c r="B92" s="16" t="s">
        <v>82</v>
      </c>
      <c r="C92" s="17">
        <f>5.7+(2*5.4)</f>
        <v>16.5</v>
      </c>
      <c r="D92" s="18"/>
      <c r="E92" s="18">
        <v>5.7</v>
      </c>
      <c r="F92" s="15" t="s">
        <v>85</v>
      </c>
      <c r="G92" s="19"/>
      <c r="H92" s="20"/>
      <c r="I92" s="20"/>
      <c r="J92" s="20"/>
    </row>
    <row r="93" spans="1:10" ht="220.5" customHeight="1" x14ac:dyDescent="0.3">
      <c r="A93" s="15" t="s">
        <v>87</v>
      </c>
      <c r="B93" s="16" t="s">
        <v>83</v>
      </c>
      <c r="C93" s="17">
        <f>1.5*2.1+(2*1.2*2.1)</f>
        <v>8.1900000000000013</v>
      </c>
      <c r="D93" s="18"/>
      <c r="E93" s="18">
        <f>1.5*2.1</f>
        <v>3.1500000000000004</v>
      </c>
      <c r="F93" s="15" t="s">
        <v>14</v>
      </c>
      <c r="G93" s="19"/>
      <c r="H93" s="20"/>
      <c r="I93" s="20"/>
      <c r="J93" s="20"/>
    </row>
    <row r="94" spans="1:10" x14ac:dyDescent="0.3">
      <c r="A94" s="15"/>
      <c r="B94" s="21"/>
      <c r="C94" s="17"/>
      <c r="D94" s="18"/>
      <c r="E94" s="18"/>
      <c r="F94" s="15"/>
      <c r="G94" s="19"/>
      <c r="H94" s="20"/>
      <c r="I94" s="20"/>
      <c r="J94" s="20"/>
    </row>
    <row r="95" spans="1:10" ht="144" x14ac:dyDescent="0.3">
      <c r="A95" s="15">
        <v>9</v>
      </c>
      <c r="B95" s="16" t="s">
        <v>103</v>
      </c>
      <c r="C95" s="17">
        <f>(22+11)*2*1.2</f>
        <v>79.2</v>
      </c>
      <c r="D95" s="18">
        <f>20*1.2</f>
        <v>24</v>
      </c>
      <c r="E95" s="18">
        <f>30*1.2</f>
        <v>36</v>
      </c>
      <c r="F95" s="15" t="s">
        <v>14</v>
      </c>
      <c r="G95" s="19"/>
      <c r="H95" s="20"/>
      <c r="I95" s="20"/>
      <c r="J95" s="20"/>
    </row>
    <row r="96" spans="1:10" x14ac:dyDescent="0.3">
      <c r="A96" s="15"/>
      <c r="B96" s="21"/>
      <c r="C96" s="17"/>
      <c r="D96" s="18"/>
      <c r="E96" s="18"/>
      <c r="F96" s="15"/>
      <c r="G96" s="19"/>
      <c r="H96" s="20"/>
      <c r="I96" s="20"/>
      <c r="J96" s="20"/>
    </row>
    <row r="97" spans="1:10" ht="132.44999999999999" customHeight="1" x14ac:dyDescent="0.3">
      <c r="A97" s="15">
        <v>10</v>
      </c>
      <c r="B97" s="16" t="s">
        <v>138</v>
      </c>
      <c r="C97" s="17">
        <f>(22+11)*2*0.9</f>
        <v>59.4</v>
      </c>
      <c r="D97" s="18">
        <f>20*0.9</f>
        <v>18</v>
      </c>
      <c r="E97" s="18">
        <f>30*0.9</f>
        <v>27</v>
      </c>
      <c r="F97" s="15" t="s">
        <v>14</v>
      </c>
      <c r="G97" s="19"/>
      <c r="H97" s="20"/>
      <c r="I97" s="20"/>
      <c r="J97" s="20"/>
    </row>
    <row r="98" spans="1:10" x14ac:dyDescent="0.3">
      <c r="A98" s="15"/>
      <c r="B98" s="21"/>
      <c r="C98" s="17"/>
      <c r="D98" s="18"/>
      <c r="E98" s="18"/>
      <c r="F98" s="15"/>
      <c r="G98" s="19"/>
      <c r="H98" s="20"/>
      <c r="I98" s="20"/>
      <c r="J98" s="20"/>
    </row>
    <row r="99" spans="1:10" ht="129.6" x14ac:dyDescent="0.3">
      <c r="A99" s="15">
        <v>11</v>
      </c>
      <c r="B99" s="16" t="s">
        <v>104</v>
      </c>
      <c r="C99" s="17"/>
      <c r="D99" s="18">
        <f>35*3.6</f>
        <v>126</v>
      </c>
      <c r="E99" s="18">
        <f>3*3.6</f>
        <v>10.8</v>
      </c>
      <c r="F99" s="15" t="s">
        <v>14</v>
      </c>
      <c r="G99" s="19"/>
      <c r="H99" s="20"/>
      <c r="I99" s="20"/>
      <c r="J99" s="20"/>
    </row>
    <row r="100" spans="1:10" x14ac:dyDescent="0.3">
      <c r="A100" s="15"/>
      <c r="B100" s="21"/>
      <c r="C100" s="17"/>
      <c r="D100" s="18"/>
      <c r="E100" s="18"/>
      <c r="F100" s="15"/>
      <c r="G100" s="19"/>
      <c r="H100" s="20"/>
      <c r="I100" s="20"/>
      <c r="J100" s="20"/>
    </row>
    <row r="101" spans="1:10" ht="106.05" customHeight="1" x14ac:dyDescent="0.3">
      <c r="A101" s="15">
        <v>12</v>
      </c>
      <c r="B101" s="16" t="s">
        <v>105</v>
      </c>
      <c r="C101" s="17">
        <f>(22*9)+(12*2)</f>
        <v>222</v>
      </c>
      <c r="D101" s="18">
        <f>5*3</f>
        <v>15</v>
      </c>
      <c r="E101" s="18">
        <f>12*9</f>
        <v>108</v>
      </c>
      <c r="F101" s="15" t="s">
        <v>14</v>
      </c>
      <c r="G101" s="19"/>
      <c r="H101" s="20"/>
      <c r="I101" s="20"/>
      <c r="J101" s="20"/>
    </row>
    <row r="102" spans="1:10" x14ac:dyDescent="0.3">
      <c r="A102" s="15"/>
      <c r="B102" s="21"/>
      <c r="C102" s="17"/>
      <c r="D102" s="18"/>
      <c r="E102" s="18"/>
      <c r="F102" s="15"/>
      <c r="G102" s="19"/>
      <c r="H102" s="20"/>
      <c r="I102" s="20"/>
      <c r="J102" s="20"/>
    </row>
    <row r="103" spans="1:10" ht="61.5" customHeight="1" x14ac:dyDescent="0.3">
      <c r="A103" s="15">
        <v>13</v>
      </c>
      <c r="B103" s="16" t="s">
        <v>106</v>
      </c>
      <c r="C103" s="17">
        <v>100</v>
      </c>
      <c r="D103" s="18">
        <v>50</v>
      </c>
      <c r="E103" s="18">
        <v>50</v>
      </c>
      <c r="F103" s="15" t="s">
        <v>107</v>
      </c>
      <c r="G103" s="19"/>
      <c r="H103" s="20"/>
      <c r="I103" s="20"/>
      <c r="J103" s="20"/>
    </row>
    <row r="104" spans="1:10" x14ac:dyDescent="0.3">
      <c r="A104" s="15"/>
      <c r="B104" s="21"/>
      <c r="C104" s="17"/>
      <c r="D104" s="18"/>
      <c r="E104" s="18"/>
      <c r="F104" s="15"/>
      <c r="G104" s="19"/>
      <c r="H104" s="20"/>
      <c r="I104" s="20"/>
      <c r="J104" s="20"/>
    </row>
    <row r="105" spans="1:10" ht="72" x14ac:dyDescent="0.3">
      <c r="A105" s="15">
        <v>14</v>
      </c>
      <c r="B105" s="16" t="s">
        <v>108</v>
      </c>
      <c r="C105" s="17">
        <f>C84</f>
        <v>18</v>
      </c>
      <c r="D105" s="17">
        <f t="shared" ref="D105:E105" si="2">D84</f>
        <v>18.899999999999999</v>
      </c>
      <c r="E105" s="17">
        <f t="shared" si="2"/>
        <v>23.400000000000002</v>
      </c>
      <c r="F105" s="15" t="s">
        <v>14</v>
      </c>
      <c r="G105" s="19"/>
      <c r="H105" s="20"/>
      <c r="I105" s="20"/>
      <c r="J105" s="20"/>
    </row>
    <row r="106" spans="1:10" x14ac:dyDescent="0.3">
      <c r="A106" s="15"/>
      <c r="B106" s="21"/>
      <c r="C106" s="17"/>
      <c r="D106" s="18"/>
      <c r="E106" s="18"/>
      <c r="F106" s="15"/>
      <c r="G106" s="19"/>
      <c r="H106" s="20"/>
      <c r="I106" s="20"/>
      <c r="J106" s="20"/>
    </row>
    <row r="107" spans="1:10" s="2" customFormat="1" x14ac:dyDescent="0.3">
      <c r="A107" s="25"/>
      <c r="B107" s="26" t="s">
        <v>130</v>
      </c>
      <c r="C107" s="27"/>
      <c r="D107" s="28"/>
      <c r="E107" s="28"/>
      <c r="F107" s="25"/>
      <c r="G107" s="29"/>
      <c r="H107" s="30"/>
      <c r="I107" s="30"/>
      <c r="J107" s="30"/>
    </row>
    <row r="108" spans="1:10" x14ac:dyDescent="0.3">
      <c r="A108" s="15"/>
      <c r="B108" s="21"/>
      <c r="C108" s="17"/>
      <c r="D108" s="18"/>
      <c r="E108" s="18"/>
      <c r="F108" s="15"/>
      <c r="G108" s="19"/>
      <c r="H108" s="20"/>
      <c r="I108" s="20"/>
      <c r="J108" s="20"/>
    </row>
    <row r="109" spans="1:10" s="2" customFormat="1" x14ac:dyDescent="0.3">
      <c r="A109" s="10" t="s">
        <v>110</v>
      </c>
      <c r="B109" s="11" t="s">
        <v>111</v>
      </c>
      <c r="C109" s="22"/>
      <c r="D109" s="23"/>
      <c r="E109" s="23"/>
      <c r="F109" s="10"/>
      <c r="G109" s="13"/>
      <c r="H109" s="24"/>
      <c r="I109" s="24"/>
      <c r="J109" s="24"/>
    </row>
    <row r="110" spans="1:10" x14ac:dyDescent="0.3">
      <c r="A110" s="15"/>
      <c r="B110" s="21"/>
      <c r="C110" s="17"/>
      <c r="D110" s="18"/>
      <c r="E110" s="18"/>
      <c r="F110" s="15"/>
      <c r="G110" s="19"/>
      <c r="H110" s="20"/>
      <c r="I110" s="20"/>
      <c r="J110" s="20"/>
    </row>
    <row r="111" spans="1:10" ht="88.05" customHeight="1" x14ac:dyDescent="0.3">
      <c r="A111" s="15">
        <v>1</v>
      </c>
      <c r="B111" s="16" t="s">
        <v>112</v>
      </c>
      <c r="C111" s="17"/>
      <c r="D111" s="18">
        <v>1</v>
      </c>
      <c r="E111" s="18">
        <v>2</v>
      </c>
      <c r="F111" s="15" t="s">
        <v>4</v>
      </c>
      <c r="G111" s="19"/>
      <c r="H111" s="20"/>
      <c r="I111" s="20"/>
      <c r="J111" s="20"/>
    </row>
    <row r="112" spans="1:10" ht="13.05" customHeight="1" x14ac:dyDescent="0.3">
      <c r="A112" s="15"/>
      <c r="B112" s="16"/>
      <c r="C112" s="17"/>
      <c r="D112" s="18"/>
      <c r="E112" s="18"/>
      <c r="F112" s="15"/>
      <c r="G112" s="19"/>
      <c r="H112" s="20"/>
      <c r="I112" s="20"/>
      <c r="J112" s="20"/>
    </row>
    <row r="113" spans="1:10" ht="57.6" x14ac:dyDescent="0.3">
      <c r="A113" s="15">
        <v>2</v>
      </c>
      <c r="B113" s="16" t="s">
        <v>113</v>
      </c>
      <c r="C113" s="17"/>
      <c r="D113" s="18">
        <v>1</v>
      </c>
      <c r="E113" s="18">
        <v>2</v>
      </c>
      <c r="F113" s="15" t="s">
        <v>4</v>
      </c>
      <c r="G113" s="19"/>
      <c r="H113" s="20"/>
      <c r="I113" s="20"/>
      <c r="J113" s="20"/>
    </row>
    <row r="114" spans="1:10" x14ac:dyDescent="0.3">
      <c r="A114" s="15"/>
      <c r="B114" s="16"/>
      <c r="C114" s="17"/>
      <c r="D114" s="18"/>
      <c r="E114" s="18"/>
      <c r="F114" s="15"/>
      <c r="G114" s="19"/>
      <c r="H114" s="20"/>
      <c r="I114" s="20"/>
      <c r="J114" s="20"/>
    </row>
    <row r="115" spans="1:10" ht="72" x14ac:dyDescent="0.3">
      <c r="A115" s="15">
        <v>3</v>
      </c>
      <c r="B115" s="16" t="s">
        <v>114</v>
      </c>
      <c r="C115" s="17"/>
      <c r="D115" s="18">
        <v>5</v>
      </c>
      <c r="E115" s="18">
        <v>4</v>
      </c>
      <c r="F115" s="15" t="s">
        <v>4</v>
      </c>
      <c r="G115" s="19"/>
      <c r="H115" s="20"/>
      <c r="I115" s="20"/>
      <c r="J115" s="20"/>
    </row>
    <row r="116" spans="1:10" x14ac:dyDescent="0.3">
      <c r="A116" s="15"/>
      <c r="B116" s="21"/>
      <c r="C116" s="17"/>
      <c r="D116" s="18"/>
      <c r="E116" s="18"/>
      <c r="F116" s="15"/>
      <c r="G116" s="19"/>
      <c r="H116" s="20"/>
      <c r="I116" s="20"/>
      <c r="J116" s="20"/>
    </row>
    <row r="117" spans="1:10" ht="230.4" x14ac:dyDescent="0.3">
      <c r="A117" s="15">
        <v>4</v>
      </c>
      <c r="B117" s="16" t="s">
        <v>115</v>
      </c>
      <c r="C117" s="17"/>
      <c r="D117" s="18">
        <v>5</v>
      </c>
      <c r="E117" s="18">
        <v>2</v>
      </c>
      <c r="F117" s="15" t="s">
        <v>4</v>
      </c>
      <c r="G117" s="19"/>
      <c r="H117" s="20"/>
      <c r="I117" s="20"/>
      <c r="J117" s="20"/>
    </row>
    <row r="118" spans="1:10" x14ac:dyDescent="0.3">
      <c r="A118" s="15"/>
      <c r="B118" s="21"/>
      <c r="C118" s="17"/>
      <c r="D118" s="18"/>
      <c r="E118" s="18"/>
      <c r="F118" s="15"/>
      <c r="G118" s="19"/>
      <c r="H118" s="20"/>
      <c r="I118" s="20"/>
      <c r="J118" s="20"/>
    </row>
    <row r="119" spans="1:10" ht="172.8" x14ac:dyDescent="0.3">
      <c r="A119" s="15">
        <v>5</v>
      </c>
      <c r="B119" s="16" t="s">
        <v>116</v>
      </c>
      <c r="C119" s="17"/>
      <c r="D119" s="18">
        <v>1</v>
      </c>
      <c r="E119" s="18"/>
      <c r="F119" s="15" t="s">
        <v>4</v>
      </c>
      <c r="G119" s="19"/>
      <c r="H119" s="20"/>
      <c r="I119" s="20"/>
      <c r="J119" s="20"/>
    </row>
    <row r="120" spans="1:10" x14ac:dyDescent="0.3">
      <c r="A120" s="15"/>
      <c r="B120" s="21"/>
      <c r="C120" s="17"/>
      <c r="D120" s="18"/>
      <c r="E120" s="18"/>
      <c r="F120" s="15"/>
      <c r="G120" s="19"/>
      <c r="H120" s="20"/>
      <c r="I120" s="20"/>
      <c r="J120" s="20"/>
    </row>
    <row r="121" spans="1:10" x14ac:dyDescent="0.3">
      <c r="A121" s="15"/>
      <c r="B121" s="21" t="s">
        <v>119</v>
      </c>
      <c r="C121" s="17"/>
      <c r="D121" s="18"/>
      <c r="E121" s="18">
        <v>1</v>
      </c>
      <c r="F121" s="15" t="s">
        <v>4</v>
      </c>
      <c r="G121" s="19"/>
      <c r="H121" s="20"/>
      <c r="I121" s="20"/>
      <c r="J121" s="20"/>
    </row>
    <row r="122" spans="1:10" x14ac:dyDescent="0.3">
      <c r="A122" s="15"/>
      <c r="B122" s="21"/>
      <c r="C122" s="17"/>
      <c r="D122" s="18"/>
      <c r="E122" s="18"/>
      <c r="F122" s="15"/>
      <c r="G122" s="19"/>
      <c r="H122" s="20"/>
      <c r="I122" s="20"/>
      <c r="J122" s="20"/>
    </row>
    <row r="123" spans="1:10" ht="28.8" x14ac:dyDescent="0.3">
      <c r="A123" s="15">
        <v>6</v>
      </c>
      <c r="B123" s="16" t="s">
        <v>117</v>
      </c>
      <c r="C123" s="17"/>
      <c r="D123" s="18">
        <v>8</v>
      </c>
      <c r="E123" s="18"/>
      <c r="F123" s="15" t="s">
        <v>4</v>
      </c>
      <c r="G123" s="19"/>
      <c r="H123" s="20"/>
      <c r="I123" s="20"/>
      <c r="J123" s="20"/>
    </row>
    <row r="124" spans="1:10" x14ac:dyDescent="0.3">
      <c r="A124" s="15"/>
      <c r="B124" s="21"/>
      <c r="C124" s="17"/>
      <c r="D124" s="18"/>
      <c r="E124" s="18"/>
      <c r="F124" s="15"/>
      <c r="G124" s="19"/>
      <c r="H124" s="20"/>
      <c r="I124" s="20"/>
      <c r="J124" s="20"/>
    </row>
    <row r="125" spans="1:10" ht="28.8" x14ac:dyDescent="0.3">
      <c r="A125" s="15">
        <v>7</v>
      </c>
      <c r="B125" s="16" t="s">
        <v>118</v>
      </c>
      <c r="C125" s="17"/>
      <c r="D125" s="18"/>
      <c r="E125" s="18">
        <v>2</v>
      </c>
      <c r="F125" s="15" t="s">
        <v>4</v>
      </c>
      <c r="G125" s="19"/>
      <c r="H125" s="20"/>
      <c r="I125" s="20"/>
      <c r="J125" s="20"/>
    </row>
    <row r="126" spans="1:10" x14ac:dyDescent="0.3">
      <c r="A126" s="15"/>
      <c r="B126" s="21"/>
      <c r="C126" s="17"/>
      <c r="D126" s="18"/>
      <c r="E126" s="18"/>
      <c r="F126" s="15"/>
      <c r="G126" s="19"/>
      <c r="H126" s="20"/>
      <c r="I126" s="20"/>
      <c r="J126" s="20"/>
    </row>
    <row r="127" spans="1:10" ht="115.2" x14ac:dyDescent="0.3">
      <c r="A127" s="15">
        <v>8</v>
      </c>
      <c r="B127" s="16" t="s">
        <v>120</v>
      </c>
      <c r="C127" s="17"/>
      <c r="D127" s="18">
        <v>4</v>
      </c>
      <c r="E127" s="18">
        <v>4</v>
      </c>
      <c r="F127" s="15" t="s">
        <v>4</v>
      </c>
      <c r="G127" s="19"/>
      <c r="H127" s="20"/>
      <c r="I127" s="20"/>
      <c r="J127" s="20"/>
    </row>
    <row r="128" spans="1:10" x14ac:dyDescent="0.3">
      <c r="A128" s="15"/>
      <c r="B128" s="21"/>
      <c r="C128" s="17"/>
      <c r="D128" s="18"/>
      <c r="E128" s="18"/>
      <c r="F128" s="15"/>
      <c r="G128" s="19"/>
      <c r="H128" s="20"/>
      <c r="I128" s="20"/>
      <c r="J128" s="20"/>
    </row>
    <row r="129" spans="1:10" ht="115.2" x14ac:dyDescent="0.3">
      <c r="A129" s="15">
        <v>9</v>
      </c>
      <c r="B129" s="16" t="s">
        <v>139</v>
      </c>
      <c r="C129" s="17">
        <v>84</v>
      </c>
      <c r="D129" s="18"/>
      <c r="E129" s="18"/>
      <c r="F129" s="15" t="s">
        <v>4</v>
      </c>
      <c r="G129" s="19"/>
      <c r="H129" s="20"/>
      <c r="I129" s="20"/>
      <c r="J129" s="20"/>
    </row>
    <row r="130" spans="1:10" x14ac:dyDescent="0.3">
      <c r="A130" s="15"/>
      <c r="B130" s="21"/>
      <c r="C130" s="17"/>
      <c r="D130" s="18"/>
      <c r="E130" s="18"/>
      <c r="F130" s="15"/>
      <c r="G130" s="19"/>
      <c r="H130" s="20"/>
      <c r="I130" s="20"/>
      <c r="J130" s="20"/>
    </row>
    <row r="131" spans="1:10" ht="57.6" x14ac:dyDescent="0.3">
      <c r="A131" s="15">
        <v>10</v>
      </c>
      <c r="B131" s="16" t="s">
        <v>140</v>
      </c>
      <c r="C131" s="17">
        <f>C129*2</f>
        <v>168</v>
      </c>
      <c r="D131" s="18"/>
      <c r="E131" s="18"/>
      <c r="F131" s="15" t="s">
        <v>4</v>
      </c>
      <c r="G131" s="19"/>
      <c r="H131" s="20"/>
      <c r="I131" s="20"/>
      <c r="J131" s="20"/>
    </row>
    <row r="132" spans="1:10" x14ac:dyDescent="0.3">
      <c r="A132" s="15"/>
      <c r="B132" s="21"/>
      <c r="C132" s="17"/>
      <c r="D132" s="18"/>
      <c r="E132" s="18"/>
      <c r="F132" s="15"/>
      <c r="G132" s="19"/>
      <c r="H132" s="20"/>
      <c r="I132" s="20"/>
      <c r="J132" s="20"/>
    </row>
    <row r="133" spans="1:10" ht="129.6" x14ac:dyDescent="0.3">
      <c r="A133" s="15">
        <v>10</v>
      </c>
      <c r="B133" s="16" t="s">
        <v>121</v>
      </c>
      <c r="C133" s="17">
        <v>6</v>
      </c>
      <c r="D133" s="18">
        <v>6</v>
      </c>
      <c r="E133" s="18"/>
      <c r="F133" s="15" t="s">
        <v>122</v>
      </c>
      <c r="G133" s="19"/>
      <c r="H133" s="20"/>
      <c r="I133" s="20"/>
      <c r="J133" s="20"/>
    </row>
    <row r="134" spans="1:10" x14ac:dyDescent="0.3">
      <c r="A134" s="15"/>
      <c r="B134" s="21"/>
      <c r="C134" s="17"/>
      <c r="D134" s="18"/>
      <c r="E134" s="18"/>
      <c r="F134" s="15"/>
      <c r="G134" s="19"/>
      <c r="H134" s="20"/>
      <c r="I134" s="20"/>
      <c r="J134" s="20"/>
    </row>
    <row r="135" spans="1:10" ht="55.2" x14ac:dyDescent="0.3">
      <c r="A135" s="15">
        <v>11</v>
      </c>
      <c r="B135" s="9" t="s">
        <v>123</v>
      </c>
      <c r="C135" s="17"/>
      <c r="D135" s="18">
        <v>11</v>
      </c>
      <c r="E135" s="18">
        <v>33</v>
      </c>
      <c r="F135" s="15" t="s">
        <v>4</v>
      </c>
      <c r="G135" s="19"/>
      <c r="H135" s="20"/>
      <c r="I135" s="20"/>
      <c r="J135" s="20"/>
    </row>
    <row r="136" spans="1:10" x14ac:dyDescent="0.3">
      <c r="A136" s="15"/>
      <c r="B136" s="21"/>
      <c r="C136" s="17"/>
      <c r="D136" s="18"/>
      <c r="E136" s="18"/>
      <c r="F136" s="15"/>
      <c r="G136" s="19"/>
      <c r="H136" s="20"/>
      <c r="I136" s="20"/>
      <c r="J136" s="20"/>
    </row>
    <row r="137" spans="1:10" ht="55.2" x14ac:dyDescent="0.3">
      <c r="A137" s="15">
        <v>12</v>
      </c>
      <c r="B137" s="9" t="s">
        <v>124</v>
      </c>
      <c r="C137" s="17"/>
      <c r="D137" s="18">
        <v>39</v>
      </c>
      <c r="E137" s="18">
        <v>8</v>
      </c>
      <c r="F137" s="15" t="s">
        <v>4</v>
      </c>
      <c r="G137" s="19"/>
      <c r="H137" s="20"/>
      <c r="I137" s="20"/>
      <c r="J137" s="20"/>
    </row>
    <row r="138" spans="1:10" x14ac:dyDescent="0.3">
      <c r="A138" s="15"/>
      <c r="B138" s="21"/>
      <c r="C138" s="17"/>
      <c r="D138" s="18"/>
      <c r="E138" s="18"/>
      <c r="F138" s="15"/>
      <c r="G138" s="19"/>
      <c r="H138" s="20"/>
      <c r="I138" s="20"/>
      <c r="J138" s="20"/>
    </row>
    <row r="139" spans="1:10" ht="86.4" x14ac:dyDescent="0.3">
      <c r="A139" s="15">
        <v>13</v>
      </c>
      <c r="B139" s="16" t="s">
        <v>125</v>
      </c>
      <c r="C139" s="17"/>
      <c r="D139" s="18"/>
      <c r="E139" s="18">
        <v>68</v>
      </c>
      <c r="F139" s="15" t="s">
        <v>4</v>
      </c>
      <c r="G139" s="19"/>
      <c r="H139" s="20"/>
      <c r="I139" s="20"/>
      <c r="J139" s="20"/>
    </row>
    <row r="140" spans="1:10" x14ac:dyDescent="0.3">
      <c r="A140" s="15"/>
      <c r="B140" s="21"/>
      <c r="C140" s="17"/>
      <c r="D140" s="18"/>
      <c r="E140" s="18"/>
      <c r="F140" s="15"/>
      <c r="G140" s="19"/>
      <c r="H140" s="20"/>
      <c r="I140" s="20"/>
      <c r="J140" s="20"/>
    </row>
    <row r="141" spans="1:10" ht="100.8" x14ac:dyDescent="0.3">
      <c r="A141" s="15">
        <v>14</v>
      </c>
      <c r="B141" s="16" t="s">
        <v>126</v>
      </c>
      <c r="C141" s="17">
        <f>16*0.45</f>
        <v>7.2</v>
      </c>
      <c r="D141" s="18">
        <f>2.5*0.8</f>
        <v>2</v>
      </c>
      <c r="E141" s="18"/>
      <c r="F141" s="15" t="s">
        <v>14</v>
      </c>
      <c r="G141" s="19"/>
      <c r="H141" s="20"/>
      <c r="I141" s="20"/>
      <c r="J141" s="20"/>
    </row>
    <row r="142" spans="1:10" x14ac:dyDescent="0.3">
      <c r="A142" s="15"/>
      <c r="B142" s="21"/>
      <c r="C142" s="17"/>
      <c r="D142" s="18"/>
      <c r="E142" s="18"/>
      <c r="F142" s="15"/>
      <c r="G142" s="19"/>
      <c r="H142" s="20"/>
      <c r="I142" s="20"/>
      <c r="J142" s="20"/>
    </row>
    <row r="143" spans="1:10" ht="72" x14ac:dyDescent="0.3">
      <c r="A143" s="15">
        <v>15</v>
      </c>
      <c r="B143" s="16" t="s">
        <v>127</v>
      </c>
      <c r="C143" s="17">
        <f>5*0.3</f>
        <v>1.5</v>
      </c>
      <c r="D143" s="18">
        <v>1.5</v>
      </c>
      <c r="E143" s="18">
        <v>1.5</v>
      </c>
      <c r="F143" s="15" t="s">
        <v>14</v>
      </c>
      <c r="G143" s="19"/>
      <c r="H143" s="20"/>
      <c r="I143" s="20"/>
      <c r="J143" s="20"/>
    </row>
    <row r="144" spans="1:10" x14ac:dyDescent="0.3">
      <c r="A144" s="15"/>
      <c r="B144" s="21"/>
      <c r="C144" s="17"/>
      <c r="D144" s="18"/>
      <c r="E144" s="18"/>
      <c r="F144" s="15"/>
      <c r="G144" s="19"/>
      <c r="H144" s="20"/>
      <c r="I144" s="20"/>
      <c r="J144" s="20"/>
    </row>
    <row r="145" spans="1:10" ht="84" customHeight="1" x14ac:dyDescent="0.3">
      <c r="A145" s="15">
        <v>16</v>
      </c>
      <c r="B145" s="16" t="s">
        <v>128</v>
      </c>
      <c r="C145" s="17"/>
      <c r="D145" s="18">
        <v>2</v>
      </c>
      <c r="E145" s="18">
        <v>2</v>
      </c>
      <c r="F145" s="15" t="s">
        <v>4</v>
      </c>
      <c r="G145" s="19"/>
      <c r="H145" s="20"/>
      <c r="I145" s="20"/>
      <c r="J145" s="20"/>
    </row>
    <row r="146" spans="1:10" x14ac:dyDescent="0.3">
      <c r="A146" s="15"/>
      <c r="B146" s="21"/>
      <c r="C146" s="17"/>
      <c r="D146" s="18"/>
      <c r="E146" s="18"/>
      <c r="F146" s="15"/>
      <c r="G146" s="19"/>
      <c r="H146" s="20"/>
      <c r="I146" s="20"/>
      <c r="J146" s="20"/>
    </row>
    <row r="147" spans="1:10" s="2" customFormat="1" x14ac:dyDescent="0.3">
      <c r="A147" s="25"/>
      <c r="B147" s="26" t="s">
        <v>131</v>
      </c>
      <c r="C147" s="27"/>
      <c r="D147" s="28"/>
      <c r="E147" s="28"/>
      <c r="F147" s="25"/>
      <c r="G147" s="29"/>
      <c r="H147" s="30"/>
      <c r="I147" s="30"/>
      <c r="J147" s="30"/>
    </row>
    <row r="148" spans="1:10" x14ac:dyDescent="0.3">
      <c r="A148" s="15"/>
      <c r="B148" s="21"/>
      <c r="C148" s="17"/>
      <c r="D148" s="18"/>
      <c r="E148" s="18"/>
      <c r="F148" s="15"/>
      <c r="G148" s="19"/>
      <c r="H148" s="20"/>
      <c r="I148" s="20"/>
      <c r="J148" s="20"/>
    </row>
    <row r="149" spans="1:10" s="2" customFormat="1" x14ac:dyDescent="0.3">
      <c r="A149" s="31"/>
      <c r="B149" s="32" t="s">
        <v>132</v>
      </c>
      <c r="C149" s="33"/>
      <c r="D149" s="34"/>
      <c r="E149" s="34"/>
      <c r="F149" s="31"/>
      <c r="G149" s="35"/>
      <c r="H149" s="36"/>
      <c r="I149" s="36"/>
      <c r="J149" s="36"/>
    </row>
    <row r="150" spans="1:10" s="2" customFormat="1" x14ac:dyDescent="0.3">
      <c r="A150" s="37"/>
      <c r="B150" s="38" t="s">
        <v>133</v>
      </c>
      <c r="C150" s="39"/>
      <c r="D150" s="40"/>
      <c r="E150" s="40"/>
      <c r="F150" s="37"/>
      <c r="G150" s="41"/>
      <c r="H150" s="42"/>
      <c r="I150" s="42"/>
      <c r="J150" s="42"/>
    </row>
    <row r="151" spans="1:10" s="2" customFormat="1" x14ac:dyDescent="0.3">
      <c r="A151" s="43"/>
      <c r="B151" s="44" t="s">
        <v>134</v>
      </c>
      <c r="C151" s="45"/>
      <c r="D151" s="46"/>
      <c r="E151" s="46"/>
      <c r="F151" s="43"/>
      <c r="G151" s="47"/>
      <c r="H151" s="48"/>
      <c r="I151" s="48"/>
      <c r="J151" s="48"/>
    </row>
  </sheetData>
  <mergeCells count="3">
    <mergeCell ref="H2:J2"/>
    <mergeCell ref="C2:E2"/>
    <mergeCell ref="A1:J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9CA0A-BCA4-4F3F-B97C-20697985CC86}">
  <dimension ref="A1:H74"/>
  <sheetViews>
    <sheetView topLeftCell="A13" workbookViewId="0">
      <selection activeCell="A21" sqref="A21:XFD22"/>
    </sheetView>
  </sheetViews>
  <sheetFormatPr defaultRowHeight="14.4" x14ac:dyDescent="0.3"/>
  <cols>
    <col min="1" max="1" width="6.21875" style="1" customWidth="1"/>
    <col min="2" max="2" width="28.33203125" customWidth="1"/>
    <col min="3" max="3" width="6.5546875" customWidth="1"/>
    <col min="7" max="7" width="9.77734375" style="6" customWidth="1"/>
    <col min="8" max="8" width="19.33203125" customWidth="1"/>
  </cols>
  <sheetData>
    <row r="1" spans="1:8" x14ac:dyDescent="0.3">
      <c r="A1" s="49"/>
      <c r="B1" s="21"/>
      <c r="C1" s="49" t="s">
        <v>4</v>
      </c>
      <c r="D1" s="49" t="s">
        <v>5</v>
      </c>
      <c r="E1" s="49" t="s">
        <v>6</v>
      </c>
      <c r="F1" s="49" t="s">
        <v>7</v>
      </c>
      <c r="G1" s="50" t="s">
        <v>8</v>
      </c>
      <c r="H1" s="49" t="s">
        <v>9</v>
      </c>
    </row>
    <row r="2" spans="1:8" x14ac:dyDescent="0.3">
      <c r="A2" s="49">
        <v>1</v>
      </c>
      <c r="B2" s="21" t="s">
        <v>2</v>
      </c>
      <c r="C2" s="21">
        <v>1</v>
      </c>
      <c r="D2" s="21">
        <v>9</v>
      </c>
      <c r="E2" s="21">
        <v>11</v>
      </c>
      <c r="F2" s="21"/>
      <c r="G2" s="51">
        <f>PRODUCT(C2:F2)</f>
        <v>99</v>
      </c>
      <c r="H2" s="21" t="s">
        <v>10</v>
      </c>
    </row>
    <row r="3" spans="1:8" x14ac:dyDescent="0.3">
      <c r="A3" s="49"/>
      <c r="B3" s="21"/>
      <c r="C3" s="21">
        <v>1</v>
      </c>
      <c r="D3" s="21">
        <v>6</v>
      </c>
      <c r="E3" s="21"/>
      <c r="F3" s="21">
        <v>2.4</v>
      </c>
      <c r="G3" s="51">
        <f>PRODUCT(C3:F3)</f>
        <v>14.399999999999999</v>
      </c>
      <c r="H3" s="21" t="s">
        <v>10</v>
      </c>
    </row>
    <row r="4" spans="1:8" x14ac:dyDescent="0.3">
      <c r="A4" s="49"/>
      <c r="B4" s="21"/>
      <c r="C4" s="21">
        <v>1</v>
      </c>
      <c r="D4" s="21">
        <v>8</v>
      </c>
      <c r="E4" s="21">
        <v>6.5</v>
      </c>
      <c r="F4" s="21"/>
      <c r="G4" s="51">
        <f>PRODUCT(C4:F4)</f>
        <v>52</v>
      </c>
      <c r="H4" s="21" t="s">
        <v>13</v>
      </c>
    </row>
    <row r="5" spans="1:8" s="2" customFormat="1" x14ac:dyDescent="0.3">
      <c r="A5" s="52"/>
      <c r="B5" s="11" t="s">
        <v>15</v>
      </c>
      <c r="C5" s="11"/>
      <c r="D5" s="11"/>
      <c r="E5" s="11"/>
      <c r="F5" s="11"/>
      <c r="G5" s="53">
        <f>SUM(G2:G4)</f>
        <v>165.4</v>
      </c>
      <c r="H5" s="11" t="s">
        <v>14</v>
      </c>
    </row>
    <row r="6" spans="1:8" x14ac:dyDescent="0.3">
      <c r="A6" s="49"/>
      <c r="B6" s="21"/>
      <c r="C6" s="21"/>
      <c r="D6" s="21"/>
      <c r="E6" s="21"/>
      <c r="F6" s="21"/>
      <c r="G6" s="51"/>
      <c r="H6" s="21"/>
    </row>
    <row r="7" spans="1:8" x14ac:dyDescent="0.3">
      <c r="A7" s="49">
        <v>2</v>
      </c>
      <c r="B7" s="21" t="s">
        <v>20</v>
      </c>
      <c r="C7" s="21">
        <v>1.1000000000000001</v>
      </c>
      <c r="D7" s="21">
        <v>9</v>
      </c>
      <c r="E7" s="21">
        <v>11</v>
      </c>
      <c r="F7" s="21"/>
      <c r="G7" s="51">
        <f t="shared" ref="G7:G24" si="0">PRODUCT(C7:F7)</f>
        <v>108.9</v>
      </c>
      <c r="H7" s="59" t="s">
        <v>21</v>
      </c>
    </row>
    <row r="8" spans="1:8" x14ac:dyDescent="0.3">
      <c r="A8" s="49"/>
      <c r="B8" s="21"/>
      <c r="C8" s="21">
        <v>1.1000000000000001</v>
      </c>
      <c r="D8" s="21">
        <v>11</v>
      </c>
      <c r="E8" s="21">
        <v>12</v>
      </c>
      <c r="F8" s="21"/>
      <c r="G8" s="51">
        <f t="shared" si="0"/>
        <v>145.20000000000002</v>
      </c>
      <c r="H8" s="59"/>
    </row>
    <row r="9" spans="1:8" x14ac:dyDescent="0.3">
      <c r="A9" s="49"/>
      <c r="B9" s="21"/>
      <c r="C9" s="21">
        <v>1</v>
      </c>
      <c r="D9" s="21">
        <v>5</v>
      </c>
      <c r="E9" s="21"/>
      <c r="F9" s="21">
        <v>3</v>
      </c>
      <c r="G9" s="51">
        <f t="shared" si="0"/>
        <v>15</v>
      </c>
      <c r="H9" s="21" t="s">
        <v>22</v>
      </c>
    </row>
    <row r="10" spans="1:8" x14ac:dyDescent="0.3">
      <c r="A10" s="49"/>
      <c r="B10" s="21"/>
      <c r="C10" s="21">
        <v>1.1000000000000001</v>
      </c>
      <c r="D10" s="21">
        <v>9</v>
      </c>
      <c r="E10" s="21">
        <v>12</v>
      </c>
      <c r="F10" s="21"/>
      <c r="G10" s="51">
        <f t="shared" si="0"/>
        <v>118.80000000000001</v>
      </c>
      <c r="H10" s="21" t="s">
        <v>23</v>
      </c>
    </row>
    <row r="11" spans="1:8" x14ac:dyDescent="0.3">
      <c r="A11" s="49"/>
      <c r="B11" s="21"/>
      <c r="C11" s="21">
        <v>1</v>
      </c>
      <c r="D11" s="21">
        <v>34</v>
      </c>
      <c r="E11" s="21"/>
      <c r="F11" s="21">
        <v>3.5</v>
      </c>
      <c r="G11" s="51">
        <f t="shared" si="0"/>
        <v>119</v>
      </c>
      <c r="H11" s="21" t="s">
        <v>30</v>
      </c>
    </row>
    <row r="12" spans="1:8" x14ac:dyDescent="0.3">
      <c r="A12" s="49"/>
      <c r="B12" s="21"/>
      <c r="C12" s="21">
        <v>1.1000000000000001</v>
      </c>
      <c r="D12" s="21">
        <v>9</v>
      </c>
      <c r="E12" s="21">
        <v>12</v>
      </c>
      <c r="F12" s="21"/>
      <c r="G12" s="51">
        <f t="shared" si="0"/>
        <v>118.80000000000001</v>
      </c>
      <c r="H12" s="21" t="s">
        <v>24</v>
      </c>
    </row>
    <row r="13" spans="1:8" x14ac:dyDescent="0.3">
      <c r="A13" s="49"/>
      <c r="B13" s="21"/>
      <c r="C13" s="21">
        <v>1.1000000000000001</v>
      </c>
      <c r="D13" s="21">
        <v>22</v>
      </c>
      <c r="E13" s="21">
        <v>2</v>
      </c>
      <c r="F13" s="21"/>
      <c r="G13" s="51">
        <f t="shared" si="0"/>
        <v>48.400000000000006</v>
      </c>
      <c r="H13" s="21" t="s">
        <v>26</v>
      </c>
    </row>
    <row r="14" spans="1:8" s="2" customFormat="1" x14ac:dyDescent="0.3">
      <c r="A14" s="52"/>
      <c r="B14" s="11" t="s">
        <v>15</v>
      </c>
      <c r="C14" s="11"/>
      <c r="D14" s="11"/>
      <c r="E14" s="11"/>
      <c r="F14" s="11"/>
      <c r="G14" s="53">
        <f>SUM(G7:G13)</f>
        <v>674.1</v>
      </c>
      <c r="H14" s="11" t="s">
        <v>14</v>
      </c>
    </row>
    <row r="15" spans="1:8" x14ac:dyDescent="0.3">
      <c r="A15" s="49"/>
      <c r="B15" s="21"/>
      <c r="C15" s="21"/>
      <c r="D15" s="21"/>
      <c r="E15" s="21"/>
      <c r="F15" s="21"/>
      <c r="G15" s="51"/>
      <c r="H15" s="21"/>
    </row>
    <row r="16" spans="1:8" x14ac:dyDescent="0.3">
      <c r="A16" s="49">
        <v>3</v>
      </c>
      <c r="B16" s="21" t="s">
        <v>29</v>
      </c>
      <c r="C16" s="21">
        <v>1</v>
      </c>
      <c r="D16" s="21">
        <v>5</v>
      </c>
      <c r="E16" s="21"/>
      <c r="F16" s="21">
        <v>3</v>
      </c>
      <c r="G16" s="51">
        <f t="shared" si="0"/>
        <v>15</v>
      </c>
      <c r="H16" s="21" t="s">
        <v>27</v>
      </c>
    </row>
    <row r="17" spans="1:8" x14ac:dyDescent="0.3">
      <c r="A17" s="49"/>
      <c r="B17" s="21"/>
      <c r="C17" s="21">
        <v>1</v>
      </c>
      <c r="D17" s="21">
        <v>9</v>
      </c>
      <c r="E17" s="21"/>
      <c r="F17" s="21">
        <v>3</v>
      </c>
      <c r="G17" s="51">
        <f t="shared" si="0"/>
        <v>27</v>
      </c>
      <c r="H17" s="21" t="s">
        <v>28</v>
      </c>
    </row>
    <row r="18" spans="1:8" x14ac:dyDescent="0.3">
      <c r="A18" s="49"/>
      <c r="B18" s="21"/>
      <c r="C18" s="21"/>
      <c r="D18" s="21"/>
      <c r="E18" s="21"/>
      <c r="F18" s="21"/>
      <c r="G18" s="51"/>
      <c r="H18" s="21"/>
    </row>
    <row r="19" spans="1:8" x14ac:dyDescent="0.3">
      <c r="A19" s="49">
        <v>1</v>
      </c>
      <c r="B19" s="21" t="s">
        <v>41</v>
      </c>
      <c r="C19" s="21">
        <v>1</v>
      </c>
      <c r="D19" s="21">
        <v>3</v>
      </c>
      <c r="E19" s="21">
        <v>0.3</v>
      </c>
      <c r="F19" s="21">
        <v>0.6</v>
      </c>
      <c r="G19" s="51">
        <f t="shared" si="0"/>
        <v>0.53999999999999992</v>
      </c>
      <c r="H19" s="21" t="s">
        <v>42</v>
      </c>
    </row>
    <row r="20" spans="1:8" x14ac:dyDescent="0.3">
      <c r="A20" s="49"/>
      <c r="B20" s="21"/>
      <c r="C20" s="21"/>
      <c r="D20" s="21"/>
      <c r="E20" s="21"/>
      <c r="F20" s="21"/>
      <c r="G20" s="51"/>
      <c r="H20" s="21"/>
    </row>
    <row r="21" spans="1:8" x14ac:dyDescent="0.3">
      <c r="A21" s="49">
        <v>2</v>
      </c>
      <c r="B21" s="21" t="s">
        <v>43</v>
      </c>
      <c r="C21" s="21">
        <v>1</v>
      </c>
      <c r="D21" s="21">
        <v>8</v>
      </c>
      <c r="E21" s="21"/>
      <c r="F21" s="21">
        <v>3.6</v>
      </c>
      <c r="G21" s="51">
        <f t="shared" si="0"/>
        <v>28.8</v>
      </c>
      <c r="H21" s="21" t="s">
        <v>45</v>
      </c>
    </row>
    <row r="22" spans="1:8" x14ac:dyDescent="0.3">
      <c r="A22" s="49"/>
      <c r="B22" s="21"/>
      <c r="C22" s="21"/>
      <c r="D22" s="21"/>
      <c r="E22" s="21"/>
      <c r="F22" s="21"/>
      <c r="G22" s="51"/>
      <c r="H22" s="21"/>
    </row>
    <row r="23" spans="1:8" x14ac:dyDescent="0.3">
      <c r="A23" s="49">
        <v>4</v>
      </c>
      <c r="B23" s="21" t="s">
        <v>35</v>
      </c>
      <c r="C23" s="21">
        <v>1</v>
      </c>
      <c r="D23" s="21">
        <v>9</v>
      </c>
      <c r="E23" s="21">
        <v>15</v>
      </c>
      <c r="F23" s="21"/>
      <c r="G23" s="51">
        <f t="shared" si="0"/>
        <v>135</v>
      </c>
      <c r="H23" s="21" t="s">
        <v>10</v>
      </c>
    </row>
    <row r="24" spans="1:8" x14ac:dyDescent="0.3">
      <c r="A24" s="49"/>
      <c r="B24" s="21"/>
      <c r="C24" s="21">
        <v>1</v>
      </c>
      <c r="D24" s="21">
        <v>9</v>
      </c>
      <c r="E24" s="21">
        <v>3</v>
      </c>
      <c r="F24" s="21"/>
      <c r="G24" s="51">
        <f t="shared" si="0"/>
        <v>27</v>
      </c>
      <c r="H24" s="21" t="s">
        <v>11</v>
      </c>
    </row>
    <row r="25" spans="1:8" x14ac:dyDescent="0.3">
      <c r="A25" s="49"/>
      <c r="B25" s="21"/>
      <c r="C25" s="21">
        <v>1</v>
      </c>
      <c r="D25" s="21">
        <v>8</v>
      </c>
      <c r="E25" s="21">
        <v>6.5</v>
      </c>
      <c r="F25" s="21"/>
      <c r="G25" s="51">
        <f>PRODUCT(C25:F25)</f>
        <v>52</v>
      </c>
      <c r="H25" s="21" t="s">
        <v>13</v>
      </c>
    </row>
    <row r="26" spans="1:8" s="2" customFormat="1" x14ac:dyDescent="0.3">
      <c r="A26" s="52"/>
      <c r="B26" s="11" t="s">
        <v>15</v>
      </c>
      <c r="C26" s="11"/>
      <c r="D26" s="11"/>
      <c r="E26" s="11"/>
      <c r="F26" s="11"/>
      <c r="G26" s="53">
        <f>SUM(G23:G25)</f>
        <v>214</v>
      </c>
      <c r="H26" s="11" t="s">
        <v>14</v>
      </c>
    </row>
    <row r="27" spans="1:8" x14ac:dyDescent="0.3">
      <c r="A27" s="49"/>
      <c r="B27" s="21"/>
      <c r="C27" s="21"/>
      <c r="D27" s="21"/>
      <c r="E27" s="21"/>
      <c r="F27" s="21"/>
      <c r="G27" s="51"/>
      <c r="H27" s="21"/>
    </row>
    <row r="28" spans="1:8" x14ac:dyDescent="0.3">
      <c r="A28" s="49">
        <v>5</v>
      </c>
      <c r="B28" s="21" t="s">
        <v>37</v>
      </c>
      <c r="C28" s="21">
        <v>1</v>
      </c>
      <c r="D28" s="21">
        <v>48</v>
      </c>
      <c r="E28" s="21"/>
      <c r="F28" s="21">
        <v>0.1</v>
      </c>
      <c r="G28" s="51">
        <f t="shared" ref="G28:G31" si="1">PRODUCT(C28:F28)</f>
        <v>4.8000000000000007</v>
      </c>
      <c r="H28" s="21" t="s">
        <v>10</v>
      </c>
    </row>
    <row r="29" spans="1:8" x14ac:dyDescent="0.3">
      <c r="A29" s="49"/>
      <c r="B29" s="21"/>
      <c r="C29" s="21">
        <v>1</v>
      </c>
      <c r="D29" s="21">
        <v>15</v>
      </c>
      <c r="E29" s="21"/>
      <c r="F29" s="21">
        <v>2.4</v>
      </c>
      <c r="G29" s="51">
        <f t="shared" si="1"/>
        <v>36</v>
      </c>
      <c r="H29" s="21" t="s">
        <v>38</v>
      </c>
    </row>
    <row r="30" spans="1:8" x14ac:dyDescent="0.3">
      <c r="A30" s="49"/>
      <c r="B30" s="21"/>
      <c r="C30" s="21">
        <v>1</v>
      </c>
      <c r="D30" s="21">
        <v>22</v>
      </c>
      <c r="E30" s="21"/>
      <c r="F30" s="21">
        <v>0.1</v>
      </c>
      <c r="G30" s="51">
        <f t="shared" si="1"/>
        <v>2.2000000000000002</v>
      </c>
      <c r="H30" s="21" t="s">
        <v>11</v>
      </c>
    </row>
    <row r="31" spans="1:8" x14ac:dyDescent="0.3">
      <c r="A31" s="49"/>
      <c r="B31" s="21"/>
      <c r="C31" s="21">
        <v>1</v>
      </c>
      <c r="D31" s="21">
        <v>18</v>
      </c>
      <c r="E31" s="21"/>
      <c r="F31" s="21">
        <v>0.1</v>
      </c>
      <c r="G31" s="51">
        <f t="shared" si="1"/>
        <v>1.8</v>
      </c>
      <c r="H31" s="21" t="s">
        <v>13</v>
      </c>
    </row>
    <row r="32" spans="1:8" s="2" customFormat="1" x14ac:dyDescent="0.3">
      <c r="A32" s="52"/>
      <c r="B32" s="11" t="s">
        <v>15</v>
      </c>
      <c r="C32" s="11"/>
      <c r="D32" s="11"/>
      <c r="E32" s="11"/>
      <c r="F32" s="11"/>
      <c r="G32" s="53">
        <f>SUM(G28:G31)</f>
        <v>44.8</v>
      </c>
      <c r="H32" s="11" t="s">
        <v>14</v>
      </c>
    </row>
    <row r="33" spans="1:8" x14ac:dyDescent="0.3">
      <c r="A33" s="49"/>
      <c r="B33" s="21"/>
      <c r="C33" s="21"/>
      <c r="D33" s="21"/>
      <c r="E33" s="21"/>
      <c r="F33" s="21"/>
      <c r="G33" s="51"/>
      <c r="H33" s="21"/>
    </row>
    <row r="34" spans="1:8" x14ac:dyDescent="0.3">
      <c r="A34" s="49">
        <v>6</v>
      </c>
      <c r="B34" s="21" t="s">
        <v>47</v>
      </c>
      <c r="C34" s="21">
        <v>5</v>
      </c>
      <c r="D34" s="21">
        <v>6</v>
      </c>
      <c r="E34" s="21">
        <v>0.3</v>
      </c>
      <c r="F34" s="21"/>
      <c r="G34" s="51">
        <f t="shared" ref="G34:G41" si="2">PRODUCT(C34:F34)</f>
        <v>9</v>
      </c>
      <c r="H34" s="21" t="s">
        <v>49</v>
      </c>
    </row>
    <row r="35" spans="1:8" x14ac:dyDescent="0.3">
      <c r="A35" s="49"/>
      <c r="B35" s="21"/>
      <c r="C35" s="21">
        <v>2</v>
      </c>
      <c r="D35" s="21">
        <v>8</v>
      </c>
      <c r="E35" s="21">
        <v>0.3</v>
      </c>
      <c r="F35" s="21"/>
      <c r="G35" s="51">
        <f t="shared" si="2"/>
        <v>4.8</v>
      </c>
      <c r="H35" s="21" t="s">
        <v>49</v>
      </c>
    </row>
    <row r="36" spans="1:8" x14ac:dyDescent="0.3">
      <c r="A36" s="49"/>
      <c r="B36" s="21"/>
      <c r="C36" s="21">
        <v>6</v>
      </c>
      <c r="D36" s="21">
        <v>6</v>
      </c>
      <c r="E36" s="21">
        <v>0.3</v>
      </c>
      <c r="F36" s="21"/>
      <c r="G36" s="51">
        <f t="shared" si="2"/>
        <v>10.799999999999999</v>
      </c>
      <c r="H36" s="21" t="s">
        <v>50</v>
      </c>
    </row>
    <row r="37" spans="1:8" x14ac:dyDescent="0.3">
      <c r="A37" s="49"/>
      <c r="B37" s="21"/>
      <c r="C37" s="21">
        <v>3</v>
      </c>
      <c r="D37" s="21">
        <v>8</v>
      </c>
      <c r="E37" s="21">
        <v>0.3</v>
      </c>
      <c r="F37" s="21"/>
      <c r="G37" s="51">
        <f t="shared" si="2"/>
        <v>7.1999999999999993</v>
      </c>
      <c r="H37" s="21" t="s">
        <v>50</v>
      </c>
    </row>
    <row r="38" spans="1:8" x14ac:dyDescent="0.3">
      <c r="A38" s="49"/>
      <c r="B38" s="21"/>
      <c r="C38" s="21">
        <v>1</v>
      </c>
      <c r="D38" s="21">
        <v>15.6</v>
      </c>
      <c r="E38" s="21">
        <v>0.15</v>
      </c>
      <c r="F38" s="21"/>
      <c r="G38" s="51">
        <f t="shared" si="2"/>
        <v>2.34</v>
      </c>
      <c r="H38" s="21" t="s">
        <v>76</v>
      </c>
    </row>
    <row r="39" spans="1:8" x14ac:dyDescent="0.3">
      <c r="A39" s="49"/>
      <c r="B39" s="21"/>
      <c r="C39" s="21">
        <v>7</v>
      </c>
      <c r="D39" s="21">
        <v>6</v>
      </c>
      <c r="E39" s="21">
        <v>0.3</v>
      </c>
      <c r="F39" s="21"/>
      <c r="G39" s="51">
        <f t="shared" si="2"/>
        <v>12.6</v>
      </c>
      <c r="H39" s="21" t="s">
        <v>51</v>
      </c>
    </row>
    <row r="40" spans="1:8" x14ac:dyDescent="0.3">
      <c r="A40" s="49"/>
      <c r="B40" s="21"/>
      <c r="C40" s="21">
        <v>2</v>
      </c>
      <c r="D40" s="21">
        <v>8</v>
      </c>
      <c r="E40" s="21">
        <v>0.3</v>
      </c>
      <c r="F40" s="21"/>
      <c r="G40" s="51">
        <f t="shared" si="2"/>
        <v>4.8</v>
      </c>
      <c r="H40" s="21" t="s">
        <v>51</v>
      </c>
    </row>
    <row r="41" spans="1:8" x14ac:dyDescent="0.3">
      <c r="A41" s="49"/>
      <c r="B41" s="21"/>
      <c r="C41" s="21">
        <v>2</v>
      </c>
      <c r="D41" s="21">
        <v>7</v>
      </c>
      <c r="E41" s="21">
        <v>0.3</v>
      </c>
      <c r="F41" s="21"/>
      <c r="G41" s="51">
        <f t="shared" si="2"/>
        <v>4.2</v>
      </c>
      <c r="H41" s="21" t="s">
        <v>51</v>
      </c>
    </row>
    <row r="42" spans="1:8" s="2" customFormat="1" x14ac:dyDescent="0.3">
      <c r="A42" s="52"/>
      <c r="B42" s="11" t="s">
        <v>15</v>
      </c>
      <c r="C42" s="11"/>
      <c r="D42" s="11"/>
      <c r="E42" s="11"/>
      <c r="F42" s="11"/>
      <c r="G42" s="53">
        <f>SUM(G34:G41)</f>
        <v>55.74</v>
      </c>
      <c r="H42" s="11" t="s">
        <v>14</v>
      </c>
    </row>
    <row r="43" spans="1:8" x14ac:dyDescent="0.3">
      <c r="A43" s="49"/>
      <c r="B43" s="21"/>
      <c r="C43" s="21"/>
      <c r="D43" s="21"/>
      <c r="E43" s="21"/>
      <c r="F43" s="21"/>
      <c r="G43" s="51"/>
      <c r="H43" s="21"/>
    </row>
    <row r="44" spans="1:8" x14ac:dyDescent="0.3">
      <c r="A44" s="49">
        <v>12</v>
      </c>
      <c r="B44" s="21" t="s">
        <v>58</v>
      </c>
      <c r="C44" s="21">
        <v>1</v>
      </c>
      <c r="D44" s="21">
        <v>68</v>
      </c>
      <c r="E44" s="21"/>
      <c r="F44" s="21">
        <v>0.6</v>
      </c>
      <c r="G44" s="51">
        <f t="shared" ref="G44:G50" si="3">PRODUCT(C44:F44)</f>
        <v>40.799999999999997</v>
      </c>
      <c r="H44" s="21" t="s">
        <v>59</v>
      </c>
    </row>
    <row r="45" spans="1:8" x14ac:dyDescent="0.3">
      <c r="A45" s="49"/>
      <c r="B45" s="21"/>
      <c r="C45" s="21">
        <v>1.2</v>
      </c>
      <c r="D45" s="21">
        <v>22</v>
      </c>
      <c r="E45" s="21">
        <v>9</v>
      </c>
      <c r="F45" s="21"/>
      <c r="G45" s="51">
        <f t="shared" si="3"/>
        <v>237.6</v>
      </c>
      <c r="H45" s="21" t="s">
        <v>21</v>
      </c>
    </row>
    <row r="46" spans="1:8" x14ac:dyDescent="0.3">
      <c r="A46" s="49"/>
      <c r="B46" s="21"/>
      <c r="C46" s="21">
        <v>1.2</v>
      </c>
      <c r="D46" s="21">
        <v>12</v>
      </c>
      <c r="E46" s="21">
        <v>2</v>
      </c>
      <c r="F46" s="21"/>
      <c r="G46" s="51">
        <f t="shared" si="3"/>
        <v>28.799999999999997</v>
      </c>
      <c r="H46" s="21" t="s">
        <v>21</v>
      </c>
    </row>
    <row r="47" spans="1:8" x14ac:dyDescent="0.3">
      <c r="A47" s="49"/>
      <c r="B47" s="21"/>
      <c r="C47" s="21">
        <v>1</v>
      </c>
      <c r="D47" s="21">
        <v>48</v>
      </c>
      <c r="E47" s="21"/>
      <c r="F47" s="21">
        <v>3</v>
      </c>
      <c r="G47" s="51">
        <f t="shared" si="3"/>
        <v>144</v>
      </c>
      <c r="H47" s="21" t="s">
        <v>60</v>
      </c>
    </row>
    <row r="48" spans="1:8" x14ac:dyDescent="0.3">
      <c r="A48" s="49"/>
      <c r="B48" s="21"/>
      <c r="C48" s="21">
        <f>0.4*1.5</f>
        <v>0.60000000000000009</v>
      </c>
      <c r="D48" s="21">
        <v>15</v>
      </c>
      <c r="E48" s="21">
        <v>9</v>
      </c>
      <c r="F48" s="21"/>
      <c r="G48" s="51">
        <f t="shared" si="3"/>
        <v>81.000000000000014</v>
      </c>
      <c r="H48" s="21" t="s">
        <v>23</v>
      </c>
    </row>
    <row r="49" spans="1:8" x14ac:dyDescent="0.3">
      <c r="A49" s="49"/>
      <c r="B49" s="21"/>
      <c r="C49" s="21">
        <v>1</v>
      </c>
      <c r="D49" s="21">
        <v>42</v>
      </c>
      <c r="E49" s="21"/>
      <c r="F49" s="21">
        <v>0.6</v>
      </c>
      <c r="G49" s="51">
        <f t="shared" si="3"/>
        <v>25.2</v>
      </c>
      <c r="H49" s="21" t="s">
        <v>61</v>
      </c>
    </row>
    <row r="50" spans="1:8" x14ac:dyDescent="0.3">
      <c r="A50" s="49"/>
      <c r="B50" s="21"/>
      <c r="C50" s="21">
        <v>1</v>
      </c>
      <c r="D50" s="21">
        <v>24</v>
      </c>
      <c r="E50" s="21"/>
      <c r="F50" s="21">
        <v>3</v>
      </c>
      <c r="G50" s="51">
        <f t="shared" si="3"/>
        <v>72</v>
      </c>
      <c r="H50" s="21" t="s">
        <v>61</v>
      </c>
    </row>
    <row r="51" spans="1:8" x14ac:dyDescent="0.3">
      <c r="A51" s="49"/>
      <c r="B51" s="21"/>
      <c r="C51" s="21">
        <f>0.4*1.5</f>
        <v>0.60000000000000009</v>
      </c>
      <c r="D51" s="21">
        <v>15</v>
      </c>
      <c r="E51" s="21">
        <v>9</v>
      </c>
      <c r="F51" s="21"/>
      <c r="G51" s="51">
        <f t="shared" ref="G51:G54" si="4">PRODUCT(C51:F51)</f>
        <v>81.000000000000014</v>
      </c>
      <c r="H51" s="21" t="s">
        <v>24</v>
      </c>
    </row>
    <row r="52" spans="1:8" x14ac:dyDescent="0.3">
      <c r="A52" s="49"/>
      <c r="B52" s="21"/>
      <c r="C52" s="21">
        <v>1</v>
      </c>
      <c r="D52" s="21">
        <v>13</v>
      </c>
      <c r="E52" s="21"/>
      <c r="F52" s="21">
        <v>3</v>
      </c>
      <c r="G52" s="51">
        <f t="shared" si="4"/>
        <v>39</v>
      </c>
      <c r="H52" s="21" t="s">
        <v>62</v>
      </c>
    </row>
    <row r="53" spans="1:8" x14ac:dyDescent="0.3">
      <c r="A53" s="49"/>
      <c r="B53" s="21"/>
      <c r="C53" s="21">
        <v>1</v>
      </c>
      <c r="D53" s="21">
        <v>8</v>
      </c>
      <c r="E53" s="21"/>
      <c r="F53" s="21">
        <v>1</v>
      </c>
      <c r="G53" s="51">
        <f t="shared" si="4"/>
        <v>8</v>
      </c>
      <c r="H53" s="21" t="s">
        <v>63</v>
      </c>
    </row>
    <row r="54" spans="1:8" x14ac:dyDescent="0.3">
      <c r="A54" s="49"/>
      <c r="B54" s="21"/>
      <c r="C54" s="21">
        <f>0.4*1.5</f>
        <v>0.60000000000000009</v>
      </c>
      <c r="D54" s="21">
        <v>8</v>
      </c>
      <c r="E54" s="21">
        <v>6.5</v>
      </c>
      <c r="F54" s="21"/>
      <c r="G54" s="51">
        <f t="shared" si="4"/>
        <v>31.200000000000003</v>
      </c>
      <c r="H54" s="21" t="s">
        <v>64</v>
      </c>
    </row>
    <row r="55" spans="1:8" s="2" customFormat="1" x14ac:dyDescent="0.3">
      <c r="A55" s="52"/>
      <c r="B55" s="11" t="s">
        <v>15</v>
      </c>
      <c r="C55" s="11"/>
      <c r="D55" s="11"/>
      <c r="E55" s="11"/>
      <c r="F55" s="11"/>
      <c r="G55" s="53">
        <f>SUM(G44:G54)</f>
        <v>788.60000000000014</v>
      </c>
      <c r="H55" s="11" t="s">
        <v>14</v>
      </c>
    </row>
    <row r="56" spans="1:8" x14ac:dyDescent="0.3">
      <c r="A56" s="49"/>
      <c r="B56" s="21"/>
      <c r="C56" s="21"/>
      <c r="D56" s="21"/>
      <c r="E56" s="21"/>
      <c r="F56" s="21"/>
      <c r="G56" s="51"/>
      <c r="H56" s="21"/>
    </row>
    <row r="57" spans="1:8" x14ac:dyDescent="0.3">
      <c r="A57" s="49">
        <v>1</v>
      </c>
      <c r="B57" s="21" t="s">
        <v>67</v>
      </c>
      <c r="C57" s="21">
        <v>0.6</v>
      </c>
      <c r="D57" s="21">
        <v>15</v>
      </c>
      <c r="E57" s="21">
        <v>9</v>
      </c>
      <c r="F57" s="21"/>
      <c r="G57" s="51">
        <f t="shared" ref="G57:G59" si="5">PRODUCT(C57:F57)</f>
        <v>81</v>
      </c>
      <c r="H57" s="21" t="s">
        <v>68</v>
      </c>
    </row>
    <row r="58" spans="1:8" x14ac:dyDescent="0.3">
      <c r="A58" s="49"/>
      <c r="B58" s="21"/>
      <c r="C58" s="21">
        <v>0.6</v>
      </c>
      <c r="D58" s="21">
        <v>15</v>
      </c>
      <c r="E58" s="21">
        <v>9</v>
      </c>
      <c r="F58" s="21"/>
      <c r="G58" s="51">
        <f t="shared" si="5"/>
        <v>81</v>
      </c>
      <c r="H58" s="21" t="s">
        <v>69</v>
      </c>
    </row>
    <row r="59" spans="1:8" x14ac:dyDescent="0.3">
      <c r="A59" s="49"/>
      <c r="B59" s="21"/>
      <c r="C59" s="21">
        <v>0.6</v>
      </c>
      <c r="D59" s="21">
        <v>8</v>
      </c>
      <c r="E59" s="21">
        <v>6.5</v>
      </c>
      <c r="F59" s="21"/>
      <c r="G59" s="51">
        <f t="shared" si="5"/>
        <v>31.2</v>
      </c>
      <c r="H59" s="21" t="s">
        <v>70</v>
      </c>
    </row>
    <row r="60" spans="1:8" s="2" customFormat="1" x14ac:dyDescent="0.3">
      <c r="A60" s="52"/>
      <c r="B60" s="11" t="s">
        <v>15</v>
      </c>
      <c r="C60" s="11"/>
      <c r="D60" s="11"/>
      <c r="E60" s="11"/>
      <c r="F60" s="11"/>
      <c r="G60" s="53">
        <f>SUM(G57:G59)</f>
        <v>193.2</v>
      </c>
      <c r="H60" s="11" t="s">
        <v>14</v>
      </c>
    </row>
    <row r="61" spans="1:8" x14ac:dyDescent="0.3">
      <c r="A61" s="49"/>
      <c r="B61" s="21"/>
      <c r="C61" s="21"/>
      <c r="D61" s="21"/>
      <c r="E61" s="21"/>
      <c r="F61" s="21"/>
      <c r="G61" s="51"/>
      <c r="H61" s="21"/>
    </row>
    <row r="62" spans="1:8" x14ac:dyDescent="0.3">
      <c r="A62" s="49">
        <v>2</v>
      </c>
      <c r="B62" s="21" t="s">
        <v>72</v>
      </c>
      <c r="C62" s="21">
        <v>1.2</v>
      </c>
      <c r="D62" s="21">
        <v>22</v>
      </c>
      <c r="E62" s="21">
        <v>9</v>
      </c>
      <c r="F62" s="21"/>
      <c r="G62" s="51">
        <f t="shared" ref="G62:G66" si="6">PRODUCT(C62:F62)</f>
        <v>237.6</v>
      </c>
      <c r="H62" s="21" t="s">
        <v>21</v>
      </c>
    </row>
    <row r="63" spans="1:8" x14ac:dyDescent="0.3">
      <c r="A63" s="49"/>
      <c r="B63" s="21"/>
      <c r="C63" s="21">
        <v>1.2</v>
      </c>
      <c r="D63" s="21">
        <v>12</v>
      </c>
      <c r="E63" s="21">
        <v>2</v>
      </c>
      <c r="F63" s="21"/>
      <c r="G63" s="51">
        <f t="shared" si="6"/>
        <v>28.799999999999997</v>
      </c>
      <c r="H63" s="21" t="s">
        <v>21</v>
      </c>
    </row>
    <row r="64" spans="1:8" x14ac:dyDescent="0.3">
      <c r="A64" s="49"/>
      <c r="B64" s="21"/>
      <c r="C64" s="21">
        <f>0.4*1.5</f>
        <v>0.60000000000000009</v>
      </c>
      <c r="D64" s="21">
        <v>15</v>
      </c>
      <c r="E64" s="21">
        <v>9</v>
      </c>
      <c r="F64" s="21"/>
      <c r="G64" s="51">
        <f t="shared" si="6"/>
        <v>81.000000000000014</v>
      </c>
      <c r="H64" s="21" t="s">
        <v>23</v>
      </c>
    </row>
    <row r="65" spans="1:8" x14ac:dyDescent="0.3">
      <c r="A65" s="49"/>
      <c r="B65" s="21"/>
      <c r="C65" s="21">
        <f>0.4*1.5</f>
        <v>0.60000000000000009</v>
      </c>
      <c r="D65" s="21">
        <v>15</v>
      </c>
      <c r="E65" s="21">
        <v>9</v>
      </c>
      <c r="F65" s="21"/>
      <c r="G65" s="51">
        <f t="shared" si="6"/>
        <v>81.000000000000014</v>
      </c>
      <c r="H65" s="21" t="s">
        <v>24</v>
      </c>
    </row>
    <row r="66" spans="1:8" x14ac:dyDescent="0.3">
      <c r="A66" s="49"/>
      <c r="B66" s="21"/>
      <c r="C66" s="21">
        <f>0.4*1.5</f>
        <v>0.60000000000000009</v>
      </c>
      <c r="D66" s="21">
        <v>8</v>
      </c>
      <c r="E66" s="21">
        <v>6.5</v>
      </c>
      <c r="F66" s="21"/>
      <c r="G66" s="51">
        <f t="shared" si="6"/>
        <v>31.200000000000003</v>
      </c>
      <c r="H66" s="21" t="s">
        <v>64</v>
      </c>
    </row>
    <row r="67" spans="1:8" s="2" customFormat="1" x14ac:dyDescent="0.3">
      <c r="A67" s="52"/>
      <c r="B67" s="11" t="s">
        <v>15</v>
      </c>
      <c r="C67" s="11"/>
      <c r="D67" s="11"/>
      <c r="E67" s="11"/>
      <c r="F67" s="11"/>
      <c r="G67" s="53">
        <f>SUM(G62:G66)</f>
        <v>459.59999999999997</v>
      </c>
      <c r="H67" s="11" t="s">
        <v>14</v>
      </c>
    </row>
    <row r="68" spans="1:8" x14ac:dyDescent="0.3">
      <c r="A68" s="49"/>
      <c r="B68" s="21"/>
      <c r="C68" s="21"/>
      <c r="D68" s="21"/>
      <c r="E68" s="21"/>
      <c r="F68" s="21"/>
      <c r="G68" s="51"/>
      <c r="H68" s="21"/>
    </row>
    <row r="69" spans="1:8" x14ac:dyDescent="0.3">
      <c r="A69" s="49">
        <v>3</v>
      </c>
      <c r="B69" s="21" t="s">
        <v>74</v>
      </c>
      <c r="C69" s="21">
        <v>1</v>
      </c>
      <c r="D69" s="21">
        <v>16.100000000000001</v>
      </c>
      <c r="E69" s="21">
        <v>0.15</v>
      </c>
      <c r="F69" s="21">
        <v>7.4999999999999997E-2</v>
      </c>
      <c r="G69" s="51">
        <f t="shared" ref="G69:G71" si="7">PRODUCT(C69:F69)</f>
        <v>0.18112500000000001</v>
      </c>
      <c r="H69" s="21" t="s">
        <v>75</v>
      </c>
    </row>
    <row r="70" spans="1:8" x14ac:dyDescent="0.3">
      <c r="A70" s="49"/>
      <c r="B70" s="21"/>
      <c r="C70" s="21">
        <v>1</v>
      </c>
      <c r="D70" s="21">
        <v>5.7</v>
      </c>
      <c r="E70" s="21">
        <v>0.15</v>
      </c>
      <c r="F70" s="21">
        <v>7.4999999999999997E-2</v>
      </c>
      <c r="G70" s="51">
        <f t="shared" si="7"/>
        <v>6.4125000000000001E-2</v>
      </c>
      <c r="H70" s="21" t="s">
        <v>68</v>
      </c>
    </row>
    <row r="71" spans="1:8" x14ac:dyDescent="0.3">
      <c r="A71" s="49"/>
      <c r="B71" s="21"/>
      <c r="C71" s="21">
        <v>1</v>
      </c>
      <c r="D71" s="21">
        <v>16.100000000000001</v>
      </c>
      <c r="E71" s="21">
        <v>0.15</v>
      </c>
      <c r="F71" s="21">
        <v>7.4999999999999997E-2</v>
      </c>
      <c r="G71" s="51">
        <f t="shared" si="7"/>
        <v>0.18112500000000001</v>
      </c>
      <c r="H71" s="21" t="s">
        <v>69</v>
      </c>
    </row>
    <row r="72" spans="1:8" s="2" customFormat="1" x14ac:dyDescent="0.3">
      <c r="A72" s="52"/>
      <c r="B72" s="11" t="s">
        <v>15</v>
      </c>
      <c r="C72" s="11"/>
      <c r="D72" s="11"/>
      <c r="E72" s="11"/>
      <c r="F72" s="11"/>
      <c r="G72" s="53">
        <f>SUM(G69:G71)</f>
        <v>0.42637500000000006</v>
      </c>
      <c r="H72" s="11" t="s">
        <v>44</v>
      </c>
    </row>
    <row r="73" spans="1:8" x14ac:dyDescent="0.3">
      <c r="A73" s="49"/>
      <c r="B73" s="21"/>
      <c r="C73" s="21"/>
      <c r="D73" s="21"/>
      <c r="E73" s="21"/>
      <c r="F73" s="21"/>
      <c r="G73" s="51"/>
      <c r="H73" s="21"/>
    </row>
    <row r="74" spans="1:8" x14ac:dyDescent="0.3">
      <c r="A74" s="49"/>
      <c r="B74" s="21"/>
      <c r="C74" s="21"/>
      <c r="D74" s="21"/>
      <c r="E74" s="21"/>
      <c r="F74" s="21"/>
      <c r="G74" s="51"/>
      <c r="H74" s="21"/>
    </row>
  </sheetData>
  <mergeCells count="1">
    <mergeCell ref="H7:H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Abstract</vt:lpstr>
      <vt:lpstr>Meas Sheets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Paresh Padgaonkar</dc:creator>
  <cp:lastModifiedBy>Bhalchandra Chaudhari</cp:lastModifiedBy>
  <dcterms:created xsi:type="dcterms:W3CDTF">2024-02-08T06:44:37Z</dcterms:created>
  <dcterms:modified xsi:type="dcterms:W3CDTF">2024-04-20T09:45:54Z</dcterms:modified>
</cp:coreProperties>
</file>